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ymond Andrew Sih\Documents\IFC\Documents\Codes\Monitoring\Spreadsheet\2017-04-27\"/>
    </mc:Choice>
  </mc:AlternateContent>
  <bookViews>
    <workbookView xWindow="0" yWindow="0" windowWidth="22500" windowHeight="10785"/>
  </bookViews>
  <sheets>
    <sheet name="Table 1-3" sheetId="1" r:id="rId1"/>
    <sheet name="Table 4" sheetId="4" r:id="rId2"/>
    <sheet name="Sheet2" sheetId="3" r:id="rId3"/>
  </sheets>
  <definedNames>
    <definedName name="Area">Sheet2!#REF!</definedName>
    <definedName name="Island">Sheet2!#REF!</definedName>
    <definedName name="Type">Sheet2!$A$3:$A$8</definedName>
    <definedName name="Type_Energy_Consumption">Sheet2!$A$3:$A$8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1" l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R112" i="1" l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F7" i="3"/>
  <c r="F5" i="3"/>
  <c r="F3" i="3"/>
  <c r="M112" i="1" l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H6" i="3" l="1"/>
  <c r="H8" i="3"/>
  <c r="H7" i="3"/>
  <c r="H5" i="3"/>
  <c r="H4" i="3"/>
  <c r="H3" i="3"/>
  <c r="C6" i="3"/>
  <c r="C8" i="3"/>
  <c r="C7" i="3"/>
  <c r="C5" i="3"/>
  <c r="C4" i="3"/>
  <c r="C3" i="3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D101" i="4"/>
  <c r="C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E8" i="3" l="1"/>
  <c r="E7" i="3"/>
  <c r="E6" i="3"/>
  <c r="E5" i="3"/>
  <c r="E4" i="3"/>
  <c r="E3" i="3"/>
  <c r="Q109" i="1" l="1"/>
  <c r="S109" i="1" s="1"/>
  <c r="Q105" i="1"/>
  <c r="S105" i="1" s="1"/>
  <c r="Q101" i="1"/>
  <c r="S101" i="1" s="1"/>
  <c r="Q97" i="1"/>
  <c r="S97" i="1" s="1"/>
  <c r="Q93" i="1"/>
  <c r="S93" i="1" s="1"/>
  <c r="Q89" i="1"/>
  <c r="S89" i="1" s="1"/>
  <c r="Q85" i="1"/>
  <c r="S85" i="1" s="1"/>
  <c r="Q81" i="1"/>
  <c r="S81" i="1" s="1"/>
  <c r="Q77" i="1"/>
  <c r="S77" i="1" s="1"/>
  <c r="Q73" i="1"/>
  <c r="S73" i="1" s="1"/>
  <c r="Q69" i="1"/>
  <c r="S69" i="1" s="1"/>
  <c r="Q65" i="1"/>
  <c r="S65" i="1" s="1"/>
  <c r="Q61" i="1"/>
  <c r="S61" i="1" s="1"/>
  <c r="Q57" i="1"/>
  <c r="S57" i="1" s="1"/>
  <c r="Q53" i="1"/>
  <c r="S53" i="1" s="1"/>
  <c r="Q49" i="1"/>
  <c r="S49" i="1" s="1"/>
  <c r="Q45" i="1"/>
  <c r="S45" i="1" s="1"/>
  <c r="Q41" i="1"/>
  <c r="S41" i="1" s="1"/>
  <c r="Q37" i="1"/>
  <c r="S37" i="1" s="1"/>
  <c r="Q33" i="1"/>
  <c r="S33" i="1" s="1"/>
  <c r="Q29" i="1"/>
  <c r="S29" i="1" s="1"/>
  <c r="Q25" i="1"/>
  <c r="S25" i="1" s="1"/>
  <c r="Q21" i="1"/>
  <c r="S21" i="1" s="1"/>
  <c r="Q17" i="1"/>
  <c r="Q102" i="1"/>
  <c r="T102" i="1" s="1"/>
  <c r="Q90" i="1"/>
  <c r="Q78" i="1"/>
  <c r="T78" i="1" s="1"/>
  <c r="Q66" i="1"/>
  <c r="T66" i="1" s="1"/>
  <c r="Q54" i="1"/>
  <c r="S54" i="1" s="1"/>
  <c r="Q46" i="1"/>
  <c r="Q34" i="1"/>
  <c r="T34" i="1" s="1"/>
  <c r="Q22" i="1"/>
  <c r="S22" i="1" s="1"/>
  <c r="T105" i="1"/>
  <c r="Q112" i="1"/>
  <c r="T112" i="1" s="1"/>
  <c r="Q108" i="1"/>
  <c r="T108" i="1" s="1"/>
  <c r="Q104" i="1"/>
  <c r="T104" i="1" s="1"/>
  <c r="Q100" i="1"/>
  <c r="T100" i="1" s="1"/>
  <c r="Q96" i="1"/>
  <c r="T96" i="1" s="1"/>
  <c r="Q92" i="1"/>
  <c r="T92" i="1" s="1"/>
  <c r="Q88" i="1"/>
  <c r="T88" i="1" s="1"/>
  <c r="Q84" i="1"/>
  <c r="T84" i="1" s="1"/>
  <c r="Q80" i="1"/>
  <c r="T80" i="1" s="1"/>
  <c r="Q76" i="1"/>
  <c r="T76" i="1" s="1"/>
  <c r="Q72" i="1"/>
  <c r="T72" i="1" s="1"/>
  <c r="Q68" i="1"/>
  <c r="T68" i="1" s="1"/>
  <c r="Q64" i="1"/>
  <c r="T64" i="1" s="1"/>
  <c r="Q60" i="1"/>
  <c r="T60" i="1" s="1"/>
  <c r="Q56" i="1"/>
  <c r="T56" i="1" s="1"/>
  <c r="Q52" i="1"/>
  <c r="T52" i="1" s="1"/>
  <c r="Q48" i="1"/>
  <c r="T48" i="1" s="1"/>
  <c r="Q44" i="1"/>
  <c r="T44" i="1" s="1"/>
  <c r="Q40" i="1"/>
  <c r="T40" i="1" s="1"/>
  <c r="Q36" i="1"/>
  <c r="T36" i="1" s="1"/>
  <c r="Q32" i="1"/>
  <c r="T32" i="1" s="1"/>
  <c r="Q28" i="1"/>
  <c r="T28" i="1" s="1"/>
  <c r="Q24" i="1"/>
  <c r="T24" i="1" s="1"/>
  <c r="Q20" i="1"/>
  <c r="Q16" i="1"/>
  <c r="Q106" i="1"/>
  <c r="S106" i="1" s="1"/>
  <c r="Q94" i="1"/>
  <c r="S94" i="1" s="1"/>
  <c r="Q82" i="1"/>
  <c r="Q70" i="1"/>
  <c r="T70" i="1" s="1"/>
  <c r="Q58" i="1"/>
  <c r="S58" i="1" s="1"/>
  <c r="Q42" i="1"/>
  <c r="S42" i="1" s="1"/>
  <c r="Q26" i="1"/>
  <c r="S26" i="1" s="1"/>
  <c r="Q111" i="1"/>
  <c r="T111" i="1" s="1"/>
  <c r="Q107" i="1"/>
  <c r="T107" i="1" s="1"/>
  <c r="Q103" i="1"/>
  <c r="T103" i="1" s="1"/>
  <c r="Q99" i="1"/>
  <c r="T99" i="1" s="1"/>
  <c r="Q95" i="1"/>
  <c r="T95" i="1" s="1"/>
  <c r="Q91" i="1"/>
  <c r="T91" i="1" s="1"/>
  <c r="Q87" i="1"/>
  <c r="T87" i="1" s="1"/>
  <c r="Q83" i="1"/>
  <c r="T83" i="1" s="1"/>
  <c r="Q79" i="1"/>
  <c r="T79" i="1" s="1"/>
  <c r="Q75" i="1"/>
  <c r="T75" i="1" s="1"/>
  <c r="Q71" i="1"/>
  <c r="T71" i="1" s="1"/>
  <c r="Q67" i="1"/>
  <c r="T67" i="1" s="1"/>
  <c r="Q63" i="1"/>
  <c r="T63" i="1" s="1"/>
  <c r="Q59" i="1"/>
  <c r="T59" i="1" s="1"/>
  <c r="Q55" i="1"/>
  <c r="T55" i="1" s="1"/>
  <c r="Q51" i="1"/>
  <c r="T51" i="1" s="1"/>
  <c r="Q47" i="1"/>
  <c r="T47" i="1" s="1"/>
  <c r="Q43" i="1"/>
  <c r="T43" i="1" s="1"/>
  <c r="Q39" i="1"/>
  <c r="T39" i="1" s="1"/>
  <c r="Q35" i="1"/>
  <c r="T35" i="1" s="1"/>
  <c r="Q31" i="1"/>
  <c r="T31" i="1" s="1"/>
  <c r="Q27" i="1"/>
  <c r="T27" i="1" s="1"/>
  <c r="Q23" i="1"/>
  <c r="T23" i="1" s="1"/>
  <c r="Q19" i="1"/>
  <c r="Q15" i="1"/>
  <c r="Q110" i="1"/>
  <c r="T110" i="1" s="1"/>
  <c r="Q98" i="1"/>
  <c r="T98" i="1" s="1"/>
  <c r="Q86" i="1"/>
  <c r="T86" i="1" s="1"/>
  <c r="Q74" i="1"/>
  <c r="S74" i="1" s="1"/>
  <c r="Q62" i="1"/>
  <c r="T62" i="1" s="1"/>
  <c r="Q50" i="1"/>
  <c r="S50" i="1" s="1"/>
  <c r="Q38" i="1"/>
  <c r="T38" i="1" s="1"/>
  <c r="Q30" i="1"/>
  <c r="S30" i="1" s="1"/>
  <c r="Q18" i="1"/>
  <c r="S82" i="1"/>
  <c r="S90" i="1"/>
  <c r="S32" i="1"/>
  <c r="S64" i="1"/>
  <c r="S80" i="1"/>
  <c r="S96" i="1"/>
  <c r="S112" i="1"/>
  <c r="K109" i="1"/>
  <c r="K105" i="1"/>
  <c r="K101" i="1"/>
  <c r="K97" i="1"/>
  <c r="K93" i="1"/>
  <c r="K89" i="1"/>
  <c r="K85" i="1"/>
  <c r="K81" i="1"/>
  <c r="K77" i="1"/>
  <c r="K73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06" i="1"/>
  <c r="K94" i="1"/>
  <c r="K82" i="1"/>
  <c r="K70" i="1"/>
  <c r="K54" i="1"/>
  <c r="K42" i="1"/>
  <c r="K30" i="1"/>
  <c r="K18" i="1"/>
  <c r="T82" i="1"/>
  <c r="T90" i="1"/>
  <c r="K112" i="1"/>
  <c r="K108" i="1"/>
  <c r="K104" i="1"/>
  <c r="K100" i="1"/>
  <c r="K96" i="1"/>
  <c r="K92" i="1"/>
  <c r="K88" i="1"/>
  <c r="K84" i="1"/>
  <c r="K80" i="1"/>
  <c r="K76" i="1"/>
  <c r="K72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T46" i="1"/>
  <c r="K110" i="1"/>
  <c r="K98" i="1"/>
  <c r="K86" i="1"/>
  <c r="K74" i="1"/>
  <c r="K62" i="1"/>
  <c r="K50" i="1"/>
  <c r="K38" i="1"/>
  <c r="K26" i="1"/>
  <c r="T45" i="1"/>
  <c r="S46" i="1"/>
  <c r="S70" i="1"/>
  <c r="K111" i="1"/>
  <c r="K107" i="1"/>
  <c r="K103" i="1"/>
  <c r="K99" i="1"/>
  <c r="K95" i="1"/>
  <c r="K91" i="1"/>
  <c r="K87" i="1"/>
  <c r="K83" i="1"/>
  <c r="K79" i="1"/>
  <c r="K75" i="1"/>
  <c r="K71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T54" i="1"/>
  <c r="K102" i="1"/>
  <c r="K90" i="1"/>
  <c r="K78" i="1"/>
  <c r="K66" i="1"/>
  <c r="K58" i="1"/>
  <c r="K46" i="1"/>
  <c r="K34" i="1"/>
  <c r="K22" i="1"/>
  <c r="L112" i="1"/>
  <c r="P112" i="1" s="1"/>
  <c r="L111" i="1"/>
  <c r="P111" i="1" s="1"/>
  <c r="L110" i="1"/>
  <c r="P110" i="1" s="1"/>
  <c r="L109" i="1"/>
  <c r="P109" i="1" s="1"/>
  <c r="L108" i="1"/>
  <c r="P108" i="1" s="1"/>
  <c r="L107" i="1"/>
  <c r="P107" i="1" s="1"/>
  <c r="L106" i="1"/>
  <c r="P106" i="1" s="1"/>
  <c r="L105" i="1"/>
  <c r="P105" i="1" s="1"/>
  <c r="L104" i="1"/>
  <c r="P104" i="1" s="1"/>
  <c r="L103" i="1"/>
  <c r="P103" i="1" s="1"/>
  <c r="L102" i="1"/>
  <c r="P102" i="1" s="1"/>
  <c r="L101" i="1"/>
  <c r="P101" i="1" s="1"/>
  <c r="L100" i="1"/>
  <c r="P100" i="1" s="1"/>
  <c r="L99" i="1"/>
  <c r="P99" i="1" s="1"/>
  <c r="L98" i="1"/>
  <c r="P98" i="1" s="1"/>
  <c r="L97" i="1"/>
  <c r="P97" i="1" s="1"/>
  <c r="L96" i="1"/>
  <c r="P96" i="1" s="1"/>
  <c r="L95" i="1"/>
  <c r="P95" i="1" s="1"/>
  <c r="L94" i="1"/>
  <c r="P94" i="1" s="1"/>
  <c r="L93" i="1"/>
  <c r="P93" i="1" s="1"/>
  <c r="L92" i="1"/>
  <c r="P92" i="1" s="1"/>
  <c r="L91" i="1"/>
  <c r="P91" i="1" s="1"/>
  <c r="L90" i="1"/>
  <c r="P90" i="1" s="1"/>
  <c r="L89" i="1"/>
  <c r="P89" i="1" s="1"/>
  <c r="L88" i="1"/>
  <c r="P88" i="1" s="1"/>
  <c r="L87" i="1"/>
  <c r="P87" i="1" s="1"/>
  <c r="L86" i="1"/>
  <c r="P86" i="1" s="1"/>
  <c r="L85" i="1"/>
  <c r="P85" i="1" s="1"/>
  <c r="L84" i="1"/>
  <c r="P84" i="1" s="1"/>
  <c r="L83" i="1"/>
  <c r="P83" i="1" s="1"/>
  <c r="L82" i="1"/>
  <c r="P82" i="1" s="1"/>
  <c r="L81" i="1"/>
  <c r="P81" i="1" s="1"/>
  <c r="L80" i="1"/>
  <c r="P80" i="1" s="1"/>
  <c r="L79" i="1"/>
  <c r="P79" i="1" s="1"/>
  <c r="L78" i="1"/>
  <c r="P78" i="1" s="1"/>
  <c r="L77" i="1"/>
  <c r="P77" i="1" s="1"/>
  <c r="L76" i="1"/>
  <c r="P76" i="1" s="1"/>
  <c r="L75" i="1"/>
  <c r="P75" i="1" s="1"/>
  <c r="L74" i="1"/>
  <c r="P74" i="1" s="1"/>
  <c r="L73" i="1"/>
  <c r="P73" i="1" s="1"/>
  <c r="L72" i="1"/>
  <c r="P72" i="1" s="1"/>
  <c r="L71" i="1"/>
  <c r="P71" i="1" s="1"/>
  <c r="L70" i="1"/>
  <c r="P70" i="1" s="1"/>
  <c r="L69" i="1"/>
  <c r="P69" i="1" s="1"/>
  <c r="L68" i="1"/>
  <c r="P68" i="1" s="1"/>
  <c r="L67" i="1"/>
  <c r="P67" i="1" s="1"/>
  <c r="L66" i="1"/>
  <c r="P66" i="1" s="1"/>
  <c r="L65" i="1"/>
  <c r="P65" i="1" s="1"/>
  <c r="L64" i="1"/>
  <c r="P64" i="1" s="1"/>
  <c r="L63" i="1"/>
  <c r="P63" i="1" s="1"/>
  <c r="L62" i="1"/>
  <c r="P62" i="1" s="1"/>
  <c r="L61" i="1"/>
  <c r="P61" i="1" s="1"/>
  <c r="L60" i="1"/>
  <c r="P60" i="1" s="1"/>
  <c r="L59" i="1"/>
  <c r="P59" i="1" s="1"/>
  <c r="L58" i="1"/>
  <c r="P58" i="1" s="1"/>
  <c r="L57" i="1"/>
  <c r="P57" i="1" s="1"/>
  <c r="L56" i="1"/>
  <c r="P56" i="1" s="1"/>
  <c r="L55" i="1"/>
  <c r="P55" i="1" s="1"/>
  <c r="L54" i="1"/>
  <c r="P54" i="1" s="1"/>
  <c r="L53" i="1"/>
  <c r="P53" i="1" s="1"/>
  <c r="L52" i="1"/>
  <c r="P52" i="1" s="1"/>
  <c r="L51" i="1"/>
  <c r="P51" i="1" s="1"/>
  <c r="L50" i="1"/>
  <c r="P50" i="1" s="1"/>
  <c r="L49" i="1"/>
  <c r="P49" i="1" s="1"/>
  <c r="L48" i="1"/>
  <c r="P48" i="1" s="1"/>
  <c r="L47" i="1"/>
  <c r="P47" i="1" s="1"/>
  <c r="L46" i="1"/>
  <c r="P46" i="1" s="1"/>
  <c r="L45" i="1"/>
  <c r="P45" i="1" s="1"/>
  <c r="L44" i="1"/>
  <c r="P44" i="1" s="1"/>
  <c r="L43" i="1"/>
  <c r="P43" i="1" s="1"/>
  <c r="L42" i="1"/>
  <c r="P42" i="1" s="1"/>
  <c r="L41" i="1"/>
  <c r="P41" i="1" s="1"/>
  <c r="L40" i="1"/>
  <c r="P40" i="1" s="1"/>
  <c r="L39" i="1"/>
  <c r="P39" i="1" s="1"/>
  <c r="L38" i="1"/>
  <c r="P38" i="1" s="1"/>
  <c r="L37" i="1"/>
  <c r="P37" i="1" s="1"/>
  <c r="L36" i="1"/>
  <c r="P36" i="1" s="1"/>
  <c r="L35" i="1"/>
  <c r="P35" i="1" s="1"/>
  <c r="L34" i="1"/>
  <c r="P34" i="1" s="1"/>
  <c r="L33" i="1"/>
  <c r="P33" i="1" s="1"/>
  <c r="L32" i="1"/>
  <c r="P32" i="1" s="1"/>
  <c r="L31" i="1"/>
  <c r="L30" i="1"/>
  <c r="L29" i="1"/>
  <c r="L28" i="1"/>
  <c r="L27" i="1"/>
  <c r="L26" i="1"/>
  <c r="L25" i="1"/>
  <c r="L24" i="1"/>
  <c r="L23" i="1"/>
  <c r="L22" i="1"/>
  <c r="L21" i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M10" i="1"/>
  <c r="M9" i="1"/>
  <c r="M8" i="1"/>
  <c r="M7" i="1"/>
  <c r="M6" i="1"/>
  <c r="M5" i="1"/>
  <c r="L10" i="1"/>
  <c r="L9" i="1"/>
  <c r="L8" i="1"/>
  <c r="L7" i="1"/>
  <c r="L6" i="1"/>
  <c r="L5" i="1"/>
  <c r="S17" i="1" l="1"/>
  <c r="R17" i="1"/>
  <c r="S18" i="1"/>
  <c r="R18" i="1"/>
  <c r="R15" i="1"/>
  <c r="T15" i="1" s="1"/>
  <c r="R16" i="1"/>
  <c r="T16" i="1" s="1"/>
  <c r="R19" i="1"/>
  <c r="T19" i="1" s="1"/>
  <c r="R20" i="1"/>
  <c r="T20" i="1" s="1"/>
  <c r="S16" i="1"/>
  <c r="S52" i="1"/>
  <c r="T26" i="1"/>
  <c r="M15" i="1"/>
  <c r="M23" i="1"/>
  <c r="M31" i="1"/>
  <c r="M16" i="1"/>
  <c r="M20" i="1"/>
  <c r="M24" i="1"/>
  <c r="M28" i="1"/>
  <c r="M19" i="1"/>
  <c r="M27" i="1"/>
  <c r="M17" i="1"/>
  <c r="M21" i="1"/>
  <c r="M25" i="1"/>
  <c r="M29" i="1"/>
  <c r="M18" i="1"/>
  <c r="M22" i="1"/>
  <c r="M26" i="1"/>
  <c r="M30" i="1"/>
  <c r="S76" i="1"/>
  <c r="S6" i="1"/>
  <c r="T6" i="1" s="1"/>
  <c r="T58" i="1"/>
  <c r="T37" i="1"/>
  <c r="S27" i="1"/>
  <c r="S75" i="1"/>
  <c r="S92" i="1"/>
  <c r="T69" i="1"/>
  <c r="S63" i="1"/>
  <c r="S104" i="1"/>
  <c r="S15" i="1"/>
  <c r="S111" i="1"/>
  <c r="T30" i="1"/>
  <c r="S9" i="1" s="1"/>
  <c r="T9" i="1" s="1"/>
  <c r="S47" i="1"/>
  <c r="S95" i="1"/>
  <c r="S79" i="1"/>
  <c r="S31" i="1"/>
  <c r="S40" i="1"/>
  <c r="S99" i="1"/>
  <c r="S108" i="1"/>
  <c r="S51" i="1"/>
  <c r="S38" i="1"/>
  <c r="T65" i="1"/>
  <c r="S44" i="1"/>
  <c r="S66" i="1"/>
  <c r="T101" i="1"/>
  <c r="T22" i="1"/>
  <c r="S60" i="1"/>
  <c r="S86" i="1"/>
  <c r="S98" i="1"/>
  <c r="S34" i="1"/>
  <c r="S24" i="1"/>
  <c r="S62" i="1"/>
  <c r="S71" i="1"/>
  <c r="T57" i="1"/>
  <c r="T25" i="1"/>
  <c r="S10" i="1" s="1"/>
  <c r="T10" i="1" s="1"/>
  <c r="S103" i="1"/>
  <c r="S72" i="1"/>
  <c r="S87" i="1"/>
  <c r="S102" i="1"/>
  <c r="S28" i="1"/>
  <c r="S59" i="1"/>
  <c r="T74" i="1"/>
  <c r="T18" i="1"/>
  <c r="T93" i="1"/>
  <c r="S39" i="1"/>
  <c r="S55" i="1"/>
  <c r="T77" i="1"/>
  <c r="T21" i="1"/>
  <c r="S88" i="1"/>
  <c r="S110" i="1"/>
  <c r="T89" i="1"/>
  <c r="S56" i="1"/>
  <c r="S23" i="1"/>
  <c r="S43" i="1"/>
  <c r="T109" i="1"/>
  <c r="T106" i="1"/>
  <c r="T29" i="1"/>
  <c r="T61" i="1"/>
  <c r="S107" i="1"/>
  <c r="T41" i="1"/>
  <c r="T85" i="1"/>
  <c r="S78" i="1"/>
  <c r="S67" i="1"/>
  <c r="S100" i="1"/>
  <c r="S36" i="1"/>
  <c r="S35" i="1"/>
  <c r="T50" i="1"/>
  <c r="T49" i="1"/>
  <c r="S48" i="1"/>
  <c r="S83" i="1"/>
  <c r="T97" i="1"/>
  <c r="T73" i="1"/>
  <c r="T53" i="1"/>
  <c r="T81" i="1"/>
  <c r="T94" i="1"/>
  <c r="S84" i="1"/>
  <c r="S20" i="1"/>
  <c r="R10" i="1" s="1"/>
  <c r="T42" i="1"/>
  <c r="S19" i="1"/>
  <c r="R9" i="1" s="1"/>
  <c r="T33" i="1"/>
  <c r="T17" i="1"/>
  <c r="S7" i="1" s="1"/>
  <c r="T7" i="1" s="1"/>
  <c r="S68" i="1"/>
  <c r="S91" i="1"/>
  <c r="M11" i="1"/>
  <c r="L11" i="1"/>
  <c r="A101" i="4"/>
  <c r="E101" i="4"/>
  <c r="F101" i="4"/>
  <c r="A100" i="4"/>
  <c r="E100" i="4"/>
  <c r="F100" i="4"/>
  <c r="A99" i="4"/>
  <c r="E99" i="4"/>
  <c r="F99" i="4"/>
  <c r="A98" i="4"/>
  <c r="E98" i="4"/>
  <c r="F98" i="4"/>
  <c r="A97" i="4"/>
  <c r="E97" i="4"/>
  <c r="F97" i="4"/>
  <c r="A96" i="4"/>
  <c r="E96" i="4"/>
  <c r="F96" i="4"/>
  <c r="A95" i="4"/>
  <c r="E95" i="4"/>
  <c r="F95" i="4"/>
  <c r="A94" i="4"/>
  <c r="E94" i="4"/>
  <c r="F94" i="4"/>
  <c r="A93" i="4"/>
  <c r="E93" i="4"/>
  <c r="F93" i="4"/>
  <c r="A92" i="4"/>
  <c r="E92" i="4"/>
  <c r="F92" i="4"/>
  <c r="A91" i="4"/>
  <c r="E91" i="4"/>
  <c r="F91" i="4"/>
  <c r="A90" i="4"/>
  <c r="E90" i="4"/>
  <c r="F90" i="4"/>
  <c r="A89" i="4"/>
  <c r="E89" i="4"/>
  <c r="F89" i="4"/>
  <c r="A88" i="4"/>
  <c r="E88" i="4"/>
  <c r="F88" i="4"/>
  <c r="A87" i="4"/>
  <c r="E87" i="4"/>
  <c r="F87" i="4"/>
  <c r="A86" i="4"/>
  <c r="E86" i="4"/>
  <c r="F86" i="4"/>
  <c r="A85" i="4"/>
  <c r="E85" i="4"/>
  <c r="F85" i="4"/>
  <c r="A84" i="4"/>
  <c r="E84" i="4"/>
  <c r="F84" i="4"/>
  <c r="A83" i="4"/>
  <c r="E83" i="4"/>
  <c r="F83" i="4"/>
  <c r="A82" i="4"/>
  <c r="E82" i="4"/>
  <c r="F82" i="4"/>
  <c r="A81" i="4"/>
  <c r="E81" i="4"/>
  <c r="F81" i="4"/>
  <c r="A80" i="4"/>
  <c r="E80" i="4"/>
  <c r="F80" i="4"/>
  <c r="A79" i="4"/>
  <c r="E79" i="4"/>
  <c r="F79" i="4"/>
  <c r="A78" i="4"/>
  <c r="E78" i="4"/>
  <c r="F78" i="4"/>
  <c r="A77" i="4"/>
  <c r="E77" i="4"/>
  <c r="F77" i="4"/>
  <c r="A76" i="4"/>
  <c r="E76" i="4"/>
  <c r="F76" i="4"/>
  <c r="A75" i="4"/>
  <c r="E75" i="4"/>
  <c r="F75" i="4"/>
  <c r="A74" i="4"/>
  <c r="E74" i="4"/>
  <c r="F74" i="4"/>
  <c r="A73" i="4"/>
  <c r="E73" i="4"/>
  <c r="F73" i="4"/>
  <c r="A72" i="4"/>
  <c r="E72" i="4"/>
  <c r="F72" i="4"/>
  <c r="A71" i="4"/>
  <c r="E71" i="4"/>
  <c r="F71" i="4"/>
  <c r="A70" i="4"/>
  <c r="E70" i="4"/>
  <c r="F70" i="4"/>
  <c r="A69" i="4"/>
  <c r="E69" i="4"/>
  <c r="F69" i="4"/>
  <c r="A68" i="4"/>
  <c r="E68" i="4"/>
  <c r="F68" i="4"/>
  <c r="A67" i="4"/>
  <c r="E67" i="4"/>
  <c r="F67" i="4"/>
  <c r="A66" i="4"/>
  <c r="E66" i="4"/>
  <c r="F66" i="4"/>
  <c r="A65" i="4"/>
  <c r="E65" i="4"/>
  <c r="F65" i="4"/>
  <c r="A64" i="4"/>
  <c r="E64" i="4"/>
  <c r="F64" i="4"/>
  <c r="A63" i="4"/>
  <c r="E63" i="4"/>
  <c r="F63" i="4"/>
  <c r="A62" i="4"/>
  <c r="E62" i="4"/>
  <c r="F62" i="4"/>
  <c r="A61" i="4"/>
  <c r="E61" i="4"/>
  <c r="F61" i="4"/>
  <c r="A60" i="4"/>
  <c r="E60" i="4"/>
  <c r="F60" i="4"/>
  <c r="A59" i="4"/>
  <c r="E59" i="4"/>
  <c r="F59" i="4"/>
  <c r="A58" i="4"/>
  <c r="E58" i="4"/>
  <c r="F58" i="4"/>
  <c r="A57" i="4"/>
  <c r="E57" i="4"/>
  <c r="F57" i="4"/>
  <c r="A56" i="4"/>
  <c r="E56" i="4"/>
  <c r="F56" i="4"/>
  <c r="A55" i="4"/>
  <c r="E55" i="4"/>
  <c r="F55" i="4"/>
  <c r="A54" i="4"/>
  <c r="E54" i="4"/>
  <c r="F54" i="4"/>
  <c r="A53" i="4"/>
  <c r="E53" i="4"/>
  <c r="F53" i="4"/>
  <c r="A52" i="4"/>
  <c r="E52" i="4"/>
  <c r="F52" i="4"/>
  <c r="A51" i="4"/>
  <c r="E51" i="4"/>
  <c r="F51" i="4"/>
  <c r="A50" i="4"/>
  <c r="E50" i="4"/>
  <c r="F50" i="4"/>
  <c r="A49" i="4"/>
  <c r="E49" i="4"/>
  <c r="F49" i="4"/>
  <c r="A48" i="4"/>
  <c r="E48" i="4"/>
  <c r="F48" i="4"/>
  <c r="A47" i="4"/>
  <c r="E47" i="4"/>
  <c r="F47" i="4"/>
  <c r="A46" i="4"/>
  <c r="E46" i="4"/>
  <c r="F46" i="4"/>
  <c r="A45" i="4"/>
  <c r="E45" i="4"/>
  <c r="F45" i="4"/>
  <c r="A44" i="4"/>
  <c r="E44" i="4"/>
  <c r="F44" i="4"/>
  <c r="A43" i="4"/>
  <c r="E43" i="4"/>
  <c r="F43" i="4"/>
  <c r="A42" i="4"/>
  <c r="E42" i="4"/>
  <c r="F42" i="4"/>
  <c r="A41" i="4"/>
  <c r="E41" i="4"/>
  <c r="F41" i="4"/>
  <c r="A40" i="4"/>
  <c r="E40" i="4"/>
  <c r="F40" i="4"/>
  <c r="A39" i="4"/>
  <c r="E39" i="4"/>
  <c r="F39" i="4"/>
  <c r="A38" i="4"/>
  <c r="E38" i="4"/>
  <c r="F38" i="4"/>
  <c r="A37" i="4"/>
  <c r="E37" i="4"/>
  <c r="F37" i="4"/>
  <c r="A36" i="4"/>
  <c r="E36" i="4"/>
  <c r="F36" i="4"/>
  <c r="A35" i="4"/>
  <c r="E35" i="4"/>
  <c r="F35" i="4"/>
  <c r="A34" i="4"/>
  <c r="E34" i="4"/>
  <c r="F34" i="4"/>
  <c r="A33" i="4"/>
  <c r="E33" i="4"/>
  <c r="F33" i="4"/>
  <c r="A32" i="4"/>
  <c r="E32" i="4"/>
  <c r="F32" i="4"/>
  <c r="A31" i="4"/>
  <c r="E31" i="4"/>
  <c r="F31" i="4"/>
  <c r="A30" i="4"/>
  <c r="E30" i="4"/>
  <c r="F30" i="4"/>
  <c r="A29" i="4"/>
  <c r="E29" i="4"/>
  <c r="F29" i="4"/>
  <c r="A28" i="4"/>
  <c r="E28" i="4"/>
  <c r="F28" i="4"/>
  <c r="A27" i="4"/>
  <c r="E27" i="4"/>
  <c r="F27" i="4"/>
  <c r="A26" i="4"/>
  <c r="E26" i="4"/>
  <c r="F26" i="4"/>
  <c r="A25" i="4"/>
  <c r="E25" i="4"/>
  <c r="F25" i="4"/>
  <c r="A24" i="4"/>
  <c r="E24" i="4"/>
  <c r="F24" i="4"/>
  <c r="A23" i="4"/>
  <c r="E23" i="4"/>
  <c r="F23" i="4"/>
  <c r="A22" i="4"/>
  <c r="E22" i="4"/>
  <c r="F22" i="4"/>
  <c r="A21" i="4"/>
  <c r="E21" i="4"/>
  <c r="F21" i="4"/>
  <c r="A20" i="4"/>
  <c r="E20" i="4"/>
  <c r="F20" i="4"/>
  <c r="A19" i="4"/>
  <c r="E19" i="4"/>
  <c r="F19" i="4"/>
  <c r="A18" i="4"/>
  <c r="E18" i="4"/>
  <c r="F18" i="4"/>
  <c r="A17" i="4"/>
  <c r="E17" i="4"/>
  <c r="F17" i="4"/>
  <c r="A16" i="4"/>
  <c r="E16" i="4"/>
  <c r="F16" i="4"/>
  <c r="A15" i="4"/>
  <c r="E15" i="4"/>
  <c r="F15" i="4"/>
  <c r="A14" i="4"/>
  <c r="E14" i="4"/>
  <c r="F14" i="4"/>
  <c r="A13" i="4"/>
  <c r="E13" i="4"/>
  <c r="F13" i="4"/>
  <c r="A12" i="4"/>
  <c r="E12" i="4"/>
  <c r="F12" i="4"/>
  <c r="A11" i="4"/>
  <c r="E11" i="4"/>
  <c r="F11" i="4"/>
  <c r="A10" i="4"/>
  <c r="E10" i="4"/>
  <c r="F10" i="4"/>
  <c r="A9" i="4"/>
  <c r="E9" i="4"/>
  <c r="F9" i="4"/>
  <c r="A8" i="4"/>
  <c r="E8" i="4"/>
  <c r="F8" i="4"/>
  <c r="A7" i="4"/>
  <c r="E7" i="4"/>
  <c r="F7" i="4"/>
  <c r="A6" i="4"/>
  <c r="E6" i="4"/>
  <c r="F6" i="4"/>
  <c r="A5" i="4"/>
  <c r="E5" i="4"/>
  <c r="F5" i="4"/>
  <c r="A4" i="4"/>
  <c r="E4" i="4"/>
  <c r="F4" i="4"/>
  <c r="S5" i="1" l="1"/>
  <c r="T5" i="1" s="1"/>
  <c r="P26" i="1"/>
  <c r="O26" i="1"/>
  <c r="P18" i="1"/>
  <c r="O18" i="1"/>
  <c r="O8" i="1" s="1"/>
  <c r="P8" i="1" s="1"/>
  <c r="P25" i="1"/>
  <c r="O25" i="1"/>
  <c r="P17" i="1"/>
  <c r="O17" i="1"/>
  <c r="O7" i="1" s="1"/>
  <c r="P7" i="1" s="1"/>
  <c r="P19" i="1"/>
  <c r="O19" i="1"/>
  <c r="O9" i="1" s="1"/>
  <c r="P9" i="1" s="1"/>
  <c r="P24" i="1"/>
  <c r="O24" i="1"/>
  <c r="P16" i="1"/>
  <c r="O16" i="1"/>
  <c r="O6" i="1" s="1"/>
  <c r="P6" i="1" s="1"/>
  <c r="P23" i="1"/>
  <c r="O23" i="1"/>
  <c r="P30" i="1"/>
  <c r="O30" i="1"/>
  <c r="P22" i="1"/>
  <c r="O22" i="1"/>
  <c r="P29" i="1"/>
  <c r="O29" i="1"/>
  <c r="P21" i="1"/>
  <c r="O21" i="1"/>
  <c r="P27" i="1"/>
  <c r="O27" i="1"/>
  <c r="P28" i="1"/>
  <c r="O28" i="1"/>
  <c r="P20" i="1"/>
  <c r="O20" i="1"/>
  <c r="O10" i="1" s="1"/>
  <c r="P10" i="1" s="1"/>
  <c r="P31" i="1"/>
  <c r="O31" i="1"/>
  <c r="P15" i="1"/>
  <c r="O15" i="1"/>
  <c r="R5" i="1"/>
  <c r="R8" i="1"/>
  <c r="R7" i="1"/>
  <c r="R6" i="1"/>
  <c r="S8" i="1"/>
  <c r="T8" i="1" s="1"/>
  <c r="O5" i="1" l="1"/>
  <c r="P5" i="1" s="1"/>
  <c r="S11" i="1"/>
  <c r="T11" i="1"/>
  <c r="R11" i="1"/>
  <c r="N6" i="1"/>
  <c r="N10" i="1"/>
  <c r="N8" i="1"/>
  <c r="N7" i="1"/>
  <c r="N9" i="1"/>
  <c r="N5" i="1" l="1"/>
  <c r="N11" i="1" s="1"/>
  <c r="O11" i="1" l="1"/>
  <c r="P11" i="1"/>
  <c r="Q7" i="1"/>
  <c r="Q10" i="1"/>
  <c r="Q9" i="1"/>
  <c r="Q6" i="1"/>
  <c r="Q5" i="1"/>
  <c r="Q8" i="1"/>
  <c r="Q11" i="1" l="1"/>
</calcChain>
</file>

<file path=xl/sharedStrings.xml><?xml version="1.0" encoding="utf-8"?>
<sst xmlns="http://schemas.openxmlformats.org/spreadsheetml/2006/main" count="171" uniqueCount="109">
  <si>
    <t xml:space="preserve">NEW CONSTRUCTION AND/OR WITH ALTERATION OF BUILDINGS COVERED BY THE PHILIPPINE GREEN BUILDING CODE </t>
  </si>
  <si>
    <t>Office</t>
  </si>
  <si>
    <t>BASELINE ENERGY</t>
  </si>
  <si>
    <t>Metro Manila</t>
  </si>
  <si>
    <t>WSP Philippines Energy Efficiency Building Code Baseline Study Report 2013-04-23</t>
  </si>
  <si>
    <t>School</t>
  </si>
  <si>
    <t>Hospital</t>
  </si>
  <si>
    <t>Residential</t>
  </si>
  <si>
    <t>Mercantile</t>
  </si>
  <si>
    <t>Hotel</t>
  </si>
  <si>
    <t>TOTAL</t>
  </si>
  <si>
    <t>Use</t>
  </si>
  <si>
    <t>Instructions</t>
  </si>
  <si>
    <t>NEW CONSTRUCTION AND/OR WITH ALTERATION OF BUILDINGS COVERED BY THE PHILIPPINE GREEN BUILDING CODE</t>
  </si>
  <si>
    <t xml:space="preserve">OPERATIONAL BUILDINGS COMPLYING WITH THE PHILIPPINE GREEN BUILDING CODE </t>
  </si>
  <si>
    <t>Table 4 Operational Buildings Complying with the Philippine Green Building Code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</si>
  <si>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</si>
  <si>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</si>
  <si>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</si>
  <si>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</si>
  <si>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</si>
  <si>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</si>
  <si>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</si>
  <si>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</si>
  <si>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</si>
  <si>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</si>
  <si>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</si>
  <si>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</si>
  <si>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>Monthly consumption - Electricity</t>
    </r>
    <r>
      <rPr>
        <sz val="11"/>
        <color theme="1"/>
        <rFont val="Calibri"/>
        <family val="2"/>
        <scheme val="minor"/>
      </rPr>
      <t xml:space="preserve"> [kWh]</t>
    </r>
  </si>
  <si>
    <r>
      <t>Monthly consumption - Electricity Cost</t>
    </r>
    <r>
      <rPr>
        <sz val="11"/>
        <color theme="1"/>
        <rFont val="Calibri"/>
        <family val="2"/>
        <scheme val="minor"/>
      </rPr>
      <t xml:space="preserve"> [PHP]</t>
    </r>
  </si>
  <si>
    <r>
      <t>Monthly consumption - Water</t>
    </r>
    <r>
      <rPr>
        <sz val="11"/>
        <color theme="1"/>
        <rFont val="Calibri"/>
        <family val="2"/>
        <scheme val="minor"/>
      </rPr>
      <t xml:space="preserve"> [m3]</t>
    </r>
  </si>
  <si>
    <r>
      <t>Monthly consumption - Water Cost</t>
    </r>
    <r>
      <rPr>
        <sz val="11"/>
        <color theme="1"/>
        <rFont val="Calibri"/>
        <family val="2"/>
        <scheme val="minor"/>
      </rPr>
      <t xml:space="preserve"> [PHP]</t>
    </r>
  </si>
  <si>
    <r>
      <t>Lot Area</t>
    </r>
    <r>
      <rPr>
        <sz val="11"/>
        <color theme="1"/>
        <rFont val="Calibri"/>
        <family val="2"/>
        <scheme val="minor"/>
      </rPr>
      <t xml:space="preserve"> 
(m2)</t>
    </r>
  </si>
  <si>
    <r>
      <t xml:space="preserve">Cost Savings
</t>
    </r>
    <r>
      <rPr>
        <sz val="11"/>
        <color theme="1"/>
        <rFont val="Calibri"/>
        <family val="2"/>
        <scheme val="minor"/>
      </rPr>
      <t>(PHP/yr)</t>
    </r>
  </si>
  <si>
    <t>BASELINE WATER</t>
  </si>
  <si>
    <r>
      <rPr>
        <b/>
        <sz val="11"/>
        <color theme="1"/>
        <rFont val="Calibri"/>
        <family val="2"/>
        <scheme val="minor"/>
      </rPr>
      <t xml:space="preserve">Consumption
</t>
    </r>
    <r>
      <rPr>
        <sz val="11"/>
        <color theme="1"/>
        <rFont val="Calibri"/>
        <family val="2"/>
        <scheme val="minor"/>
      </rPr>
      <t>(m3/yr)</t>
    </r>
  </si>
  <si>
    <t>WATER SAVINGS</t>
  </si>
  <si>
    <r>
      <rPr>
        <b/>
        <sz val="11"/>
        <color theme="1"/>
        <rFont val="Calibri"/>
        <family val="2"/>
        <scheme val="minor"/>
      </rPr>
      <t>Cost</t>
    </r>
    <r>
      <rPr>
        <sz val="11"/>
        <color theme="1"/>
        <rFont val="Calibri"/>
        <family val="2"/>
        <scheme val="minor"/>
      </rPr>
      <t xml:space="preserve"> (PHP/m3) 2016</t>
    </r>
  </si>
  <si>
    <t>% Water Savings</t>
  </si>
  <si>
    <r>
      <rPr>
        <b/>
        <sz val="11"/>
        <color theme="1"/>
        <rFont val="Calibri"/>
        <family val="2"/>
        <scheme val="minor"/>
      </rPr>
      <t xml:space="preserve">Water Savings
</t>
    </r>
    <r>
      <rPr>
        <sz val="11"/>
        <color theme="1"/>
        <rFont val="Calibri"/>
        <family val="2"/>
        <scheme val="minor"/>
      </rPr>
      <t>(m3/yr)</t>
    </r>
  </si>
  <si>
    <t>Excellence in Design for Greater Efficiencies v2.02 Philippines 2016-12-02</t>
  </si>
  <si>
    <t>HTW01 (9 Lt./min), HTW02 (4.8 Lt./min), HTW03 (4.9 Lt./flush), HTW05 (1 Lt./flush), HTW06 (4.9 Lt./flush), HTW07 (4.8 Lt./min)</t>
  </si>
  <si>
    <t>% Energy Savings</t>
  </si>
  <si>
    <t>Office (10,000 m2), food court</t>
  </si>
  <si>
    <t>Shopping Mall (15,000 m2), indoor parking, supermarket, food court</t>
  </si>
  <si>
    <t>Multi-Specialty Hospital (104 beds, 10,088 m2, 70% occupied, uncheck all</t>
  </si>
  <si>
    <t xml:space="preserve">1-Star Hotel (247 guest rooms, 10,000 m2), uncheck all </t>
  </si>
  <si>
    <t>OFW01 (4.8 Lt./min), OFW02 (4.9 Lt./flush), OFW03 (1 Lt./flush), OFW04 (4.8 Lt./min)</t>
  </si>
  <si>
    <t>HSW01 (9 Lt./min), HSW02 (4.8 Lt./min), HSW03 (4.9 Lt./flush), HSW04 (1 Lt./min)</t>
  </si>
  <si>
    <t>HMW01 (9 Lt/min), HMW02 (4.8 Lt./min), HMW03 (4.8 Lt./min), HMW05 (4.9 Lt./flush)</t>
  </si>
  <si>
    <t>EDGE Building Data</t>
  </si>
  <si>
    <t>EDGE Water Efficiency Measures corresponding to Water Fixture Performance Requirements of the Philippine Green Building Code</t>
  </si>
  <si>
    <r>
      <t xml:space="preserve">Water Consumption </t>
    </r>
    <r>
      <rPr>
        <sz val="11"/>
        <color theme="1"/>
        <rFont val="Calibri"/>
        <family val="2"/>
        <scheme val="minor"/>
      </rPr>
      <t>(m3/yr/unit)</t>
    </r>
  </si>
  <si>
    <t>RTW01 (4.9 Lt./flush), RTW02 (1 Lt./flush), RTW03 (4.8 Lt./min), RTW04 (4.8 Lt./min)</t>
  </si>
  <si>
    <t>Office (10,000 m2), uncheck all</t>
  </si>
  <si>
    <t>Total Floor Area in square meters</t>
  </si>
  <si>
    <t>Total number of beds</t>
  </si>
  <si>
    <t>Total number of residential units</t>
  </si>
  <si>
    <t>Total number of rooms</t>
  </si>
  <si>
    <t>Building Name</t>
  </si>
  <si>
    <r>
      <t xml:space="preserve">Building Location
</t>
    </r>
    <r>
      <rPr>
        <sz val="11"/>
        <color theme="1"/>
        <rFont val="Calibri"/>
        <family val="2"/>
        <scheme val="minor"/>
      </rPr>
      <t>(#, Street, Barangay, City, ZIP Code)</t>
    </r>
  </si>
  <si>
    <t>Owner's Name</t>
  </si>
  <si>
    <t>Building Description</t>
  </si>
  <si>
    <t>Table 2 Total Lot and Floor Areas, Green Building Energy Savings, CO2 Avoidance, and Green Building Water Savings</t>
  </si>
  <si>
    <t>Table 3 New Construction and/or with Alteration of Buildings Covered by the Philippine Green Building Code</t>
  </si>
  <si>
    <r>
      <rPr>
        <b/>
        <sz val="11"/>
        <color theme="1"/>
        <rFont val="Calibri"/>
        <family val="2"/>
        <scheme val="minor"/>
      </rPr>
      <t>Table 4</t>
    </r>
    <r>
      <rPr>
        <sz val="11"/>
        <color theme="1"/>
        <rFont val="Calibri"/>
        <family val="2"/>
        <scheme val="minor"/>
      </rPr>
      <t xml:space="preserve"> records the monthly electricity and water usage of operational buildings complying with the Philippine Green Building Code</t>
    </r>
  </si>
  <si>
    <t>(m2)</t>
  </si>
  <si>
    <t>(m3/yr)</t>
  </si>
  <si>
    <t>Cost Savings</t>
  </si>
  <si>
    <t>Water Savings</t>
  </si>
  <si>
    <t>CO2 Avoidance</t>
  </si>
  <si>
    <r>
      <rPr>
        <b/>
        <sz val="11"/>
        <color theme="1"/>
        <rFont val="Calibri"/>
        <family val="2"/>
        <scheme val="minor"/>
      </rPr>
      <t>Energy Savings</t>
    </r>
    <r>
      <rPr>
        <sz val="11"/>
        <color theme="1"/>
        <rFont val="Calibri"/>
        <family val="2"/>
        <scheme val="minor"/>
      </rPr>
      <t xml:space="preserve"> </t>
    </r>
  </si>
  <si>
    <t xml:space="preserve">Total Floor Area </t>
  </si>
  <si>
    <r>
      <t>Lot Area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</si>
  <si>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Nonresidential Cost of Electricity</t>
    </r>
    <r>
      <rPr>
        <sz val="11"/>
        <color theme="1"/>
        <rFont val="Calibri"/>
        <family val="2"/>
        <scheme val="minor"/>
      </rPr>
      <t xml:space="preserve"> (PHP/kWh)</t>
    </r>
  </si>
  <si>
    <t>Building Location</t>
  </si>
  <si>
    <t>Building  Description</t>
  </si>
  <si>
    <r>
      <t xml:space="preserve">CO2 Avoidance 
</t>
    </r>
    <r>
      <rPr>
        <sz val="11"/>
        <color theme="1"/>
        <rFont val="Calibri"/>
        <family val="2"/>
        <scheme val="minor"/>
      </rPr>
      <t>(tCO2/yr)</t>
    </r>
  </si>
  <si>
    <t>(tCO2/yr)</t>
  </si>
  <si>
    <r>
      <rPr>
        <b/>
        <sz val="11"/>
        <color theme="1"/>
        <rFont val="Calibri"/>
        <family val="2"/>
        <scheme val="minor"/>
      </rPr>
      <t xml:space="preserve">Energy Savings
</t>
    </r>
    <r>
      <rPr>
        <sz val="11"/>
        <color theme="1"/>
        <rFont val="Calibri"/>
        <family val="2"/>
        <scheme val="minor"/>
      </rPr>
      <t>(mWh/yr)</t>
    </r>
  </si>
  <si>
    <t>(mWh/yr)</t>
  </si>
  <si>
    <r>
      <rPr>
        <b/>
        <sz val="11"/>
        <color theme="1"/>
        <rFont val="Calibri"/>
        <family val="2"/>
        <scheme val="minor"/>
      </rPr>
      <t>Cost</t>
    </r>
    <r>
      <rPr>
        <sz val="11"/>
        <color theme="1"/>
        <rFont val="Calibri"/>
        <family val="2"/>
        <scheme val="minor"/>
      </rPr>
      <t xml:space="preserve"> (PHP/mWh) 2016</t>
    </r>
  </si>
  <si>
    <r>
      <rPr>
        <b/>
        <sz val="11"/>
        <color theme="1"/>
        <rFont val="Calibri"/>
        <family val="2"/>
        <scheme val="minor"/>
      </rPr>
      <t xml:space="preserve">Consumption
</t>
    </r>
    <r>
      <rPr>
        <sz val="11"/>
        <color theme="1"/>
        <rFont val="Calibri"/>
        <family val="2"/>
        <scheme val="minor"/>
      </rPr>
      <t>(mWh/yr)</t>
    </r>
  </si>
  <si>
    <r>
      <rPr>
        <b/>
        <sz val="11"/>
        <color theme="1"/>
        <rFont val="Calibri"/>
        <family val="2"/>
        <scheme val="minor"/>
      </rPr>
      <t>Energy Consumption</t>
    </r>
    <r>
      <rPr>
        <sz val="11"/>
        <color theme="1"/>
        <rFont val="Calibri"/>
        <family val="2"/>
        <scheme val="minor"/>
      </rPr>
      <t xml:space="preserve"> (mWh/m2/yr)</t>
    </r>
  </si>
  <si>
    <t>0.5267 tCO2/mWh</t>
  </si>
  <si>
    <t>(USD/yr)</t>
  </si>
  <si>
    <t>Table 1 Electricity Cost, Water Cost &amp; USD-PHP Exchange Rate</t>
  </si>
  <si>
    <r>
      <rPr>
        <b/>
        <sz val="11"/>
        <color theme="1"/>
        <rFont val="Calibri"/>
        <family val="2"/>
        <scheme val="minor"/>
      </rPr>
      <t>1.00 USD to PHP Exchange Rate</t>
    </r>
    <r>
      <rPr>
        <sz val="11"/>
        <color theme="1"/>
        <rFont val="Calibri"/>
        <family val="2"/>
        <scheme val="minor"/>
      </rPr>
      <t xml:space="preserve"> (PHP)</t>
    </r>
  </si>
  <si>
    <r>
      <t xml:space="preserve">Total Floor Area 
for Energy Savings </t>
    </r>
    <r>
      <rPr>
        <sz val="11"/>
        <color theme="1"/>
        <rFont val="Calibri"/>
        <family val="2"/>
        <scheme val="minor"/>
      </rPr>
      <t>(m2)</t>
    </r>
  </si>
  <si>
    <t>Additional information 
for Water Savings</t>
  </si>
  <si>
    <t>columns Q to T will automatically  compute baseline water and green building water savings.</t>
  </si>
  <si>
    <t>columns L to P will automatically compute baseline energy, green building energy savings and CO2 avoidance.</t>
  </si>
  <si>
    <r>
      <rPr>
        <b/>
        <sz val="11"/>
        <color theme="1"/>
        <rFont val="Calibri"/>
        <family val="2"/>
        <scheme val="minor"/>
      </rPr>
      <t>Table 2</t>
    </r>
    <r>
      <rPr>
        <sz val="11"/>
        <color theme="1"/>
        <rFont val="Calibri"/>
        <family val="2"/>
        <scheme val="minor"/>
      </rPr>
      <t xml:space="preserve"> computes total lot and floor areas, green building energy &amp; water savings, and CO2 avoidance for projects listed in Table 3.</t>
    </r>
  </si>
  <si>
    <r>
      <rPr>
        <b/>
        <sz val="11"/>
        <color theme="1"/>
        <rFont val="Calibri"/>
        <family val="2"/>
        <scheme val="minor"/>
      </rPr>
      <t>Table 3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Please fill out Table 3 columns A to J with information on the buildings complying with the Philippine Green Building Code.</t>
    </r>
  </si>
  <si>
    <t>Please fill out Table 4 columns G onward with monthly electricity &amp; water usage of operational buildings complying with the PGBC</t>
  </si>
  <si>
    <t>(PHP millions/yr)</t>
  </si>
  <si>
    <r>
      <t xml:space="preserve">Cost Savings
</t>
    </r>
    <r>
      <rPr>
        <sz val="11"/>
        <color theme="1"/>
        <rFont val="Calibri"/>
        <family val="2"/>
        <scheme val="minor"/>
      </rPr>
      <t>(PHP millions/yr)</t>
    </r>
  </si>
  <si>
    <r>
      <rPr>
        <b/>
        <sz val="11"/>
        <color theme="1"/>
        <rFont val="Calibri"/>
        <family val="2"/>
        <scheme val="minor"/>
      </rPr>
      <t xml:space="preserve">Cost
</t>
    </r>
    <r>
      <rPr>
        <sz val="11"/>
        <color theme="1"/>
        <rFont val="Calibri"/>
        <family val="2"/>
        <scheme val="minor"/>
      </rPr>
      <t>(PHP millions/yr)</t>
    </r>
  </si>
  <si>
    <t>Building Permit No.</t>
  </si>
  <si>
    <t>No.</t>
  </si>
  <si>
    <r>
      <rPr>
        <b/>
        <sz val="11"/>
        <color theme="1"/>
        <rFont val="Calibri"/>
        <family val="2"/>
        <scheme val="minor"/>
      </rPr>
      <t>Residential Cost of Electricty</t>
    </r>
    <r>
      <rPr>
        <sz val="11"/>
        <color theme="1"/>
        <rFont val="Calibri"/>
        <family val="2"/>
        <scheme val="minor"/>
      </rPr>
      <t xml:space="preserve"> (PHP/kWh)</t>
    </r>
  </si>
  <si>
    <r>
      <t xml:space="preserve">Residential Cost of Water </t>
    </r>
    <r>
      <rPr>
        <sz val="11"/>
        <color theme="1"/>
        <rFont val="Calibri"/>
        <family val="2"/>
        <scheme val="minor"/>
      </rPr>
      <t>(PHP/m3)</t>
    </r>
  </si>
  <si>
    <r>
      <rPr>
        <b/>
        <sz val="11"/>
        <color theme="1"/>
        <rFont val="Calibri"/>
        <family val="2"/>
        <scheme val="minor"/>
      </rPr>
      <t>Nonresidential Cost of Water</t>
    </r>
    <r>
      <rPr>
        <sz val="11"/>
        <color theme="1"/>
        <rFont val="Calibri"/>
        <family val="2"/>
        <scheme val="minor"/>
      </rPr>
      <t xml:space="preserve"> (PHP/m3)</t>
    </r>
  </si>
  <si>
    <r>
      <rPr>
        <b/>
        <sz val="11"/>
        <color theme="1"/>
        <rFont val="Calibri"/>
        <family val="2"/>
        <scheme val="minor"/>
      </rPr>
      <t xml:space="preserve">Date of Cost Information </t>
    </r>
    <r>
      <rPr>
        <sz val="11"/>
        <color theme="1"/>
        <rFont val="Calibri"/>
        <family val="2"/>
        <scheme val="minor"/>
      </rPr>
      <t>(YYYY-MM-DD)</t>
    </r>
  </si>
  <si>
    <t>If the Building is Mixed Use, from columns H to J, use a separate row for each Use, Total Floor Area and Additional Information</t>
  </si>
  <si>
    <t>Lower Middle Income Flats/Apartments (188 units)</t>
  </si>
  <si>
    <r>
      <rPr>
        <b/>
        <sz val="11"/>
        <color theme="1"/>
        <rFont val="Calibri"/>
        <family val="2"/>
        <scheme val="minor"/>
      </rPr>
      <t xml:space="preserve">Cost </t>
    </r>
    <r>
      <rPr>
        <sz val="11"/>
        <color theme="1"/>
        <rFont val="Calibri"/>
        <family val="2"/>
        <scheme val="minor"/>
      </rPr>
      <t>(PHP millions/yr)</t>
    </r>
  </si>
  <si>
    <r>
      <rPr>
        <b/>
        <sz val="11"/>
        <color theme="1"/>
        <rFont val="Calibri"/>
        <family val="2"/>
        <scheme val="minor"/>
      </rPr>
      <t>Table 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Completely fill out Table 1 Column H with Electricty Cost, Water Cost, the USD to PHP Exchange Rate, and indicate the date</t>
    </r>
  </si>
  <si>
    <r>
      <t xml:space="preserve"> ENERGY SAVINGS </t>
    </r>
    <r>
      <rPr>
        <sz val="11"/>
        <color theme="1"/>
        <rFont val="Calibri"/>
        <family val="2"/>
        <scheme val="minor"/>
      </rPr>
      <t>(15%)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</si>
</sst>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4" borderId="5" xfId="0" applyFont="1" applyFill="1" applyBorder="1"/>
    <xf numFmtId="0" fontId="1" fillId="4" borderId="8" xfId="0" applyFont="1" applyFill="1" applyBorder="1"/>
    <xf numFmtId="0" fontId="0" fillId="0" borderId="14" xfId="0" applyFill="1" applyBorder="1" applyAlignment="1">
      <alignment horizontal="left"/>
    </xf>
    <xf numFmtId="0" fontId="0" fillId="0" borderId="14" xfId="0" applyFill="1" applyBorder="1"/>
    <xf numFmtId="0" fontId="1" fillId="0" borderId="14" xfId="0" applyFont="1" applyFill="1" applyBorder="1"/>
    <xf numFmtId="3" fontId="1" fillId="0" borderId="14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0" fontId="1" fillId="4" borderId="16" xfId="0" applyFont="1" applyFill="1" applyBorder="1"/>
    <xf numFmtId="0" fontId="1" fillId="0" borderId="0" xfId="0" applyFont="1" applyAlignment="1">
      <alignment horizontal="left"/>
    </xf>
    <xf numFmtId="0" fontId="1" fillId="0" borderId="14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6" xfId="0" quotePrefix="1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3" borderId="3" xfId="0" applyFont="1" applyFill="1" applyBorder="1" applyAlignment="1">
      <alignment horizontal="left" vertical="top"/>
    </xf>
    <xf numFmtId="0" fontId="0" fillId="3" borderId="3" xfId="0" applyFont="1" applyFill="1" applyBorder="1" applyAlignment="1">
      <alignment horizontal="left" vertical="top" wrapText="1"/>
    </xf>
    <xf numFmtId="0" fontId="0" fillId="3" borderId="3" xfId="0" quotePrefix="1" applyFont="1" applyFill="1" applyBorder="1" applyAlignment="1">
      <alignment horizontal="center" vertical="top"/>
    </xf>
    <xf numFmtId="4" fontId="0" fillId="0" borderId="0" xfId="0" applyNumberFormat="1" applyAlignment="1">
      <alignment horizontal="right"/>
    </xf>
    <xf numFmtId="4" fontId="0" fillId="0" borderId="14" xfId="0" applyNumberFormat="1" applyFill="1" applyBorder="1" applyAlignment="1">
      <alignment horizontal="right"/>
    </xf>
    <xf numFmtId="4" fontId="0" fillId="3" borderId="3" xfId="0" applyNumberFormat="1" applyFont="1" applyFill="1" applyBorder="1" applyAlignment="1">
      <alignment horizontal="right" vertical="top"/>
    </xf>
    <xf numFmtId="4" fontId="0" fillId="0" borderId="6" xfId="0" applyNumberFormat="1" applyFont="1" applyFill="1" applyBorder="1" applyAlignment="1">
      <alignment horizontal="right" vertical="top"/>
    </xf>
    <xf numFmtId="0" fontId="0" fillId="3" borderId="6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 wrapText="1"/>
    </xf>
    <xf numFmtId="0" fontId="0" fillId="3" borderId="6" xfId="0" quotePrefix="1" applyFont="1" applyFill="1" applyBorder="1" applyAlignment="1">
      <alignment horizontal="center" vertical="top"/>
    </xf>
    <xf numFmtId="4" fontId="0" fillId="3" borderId="6" xfId="0" applyNumberFormat="1" applyFont="1" applyFill="1" applyBorder="1" applyAlignment="1">
      <alignment horizontal="right" vertical="top"/>
    </xf>
    <xf numFmtId="0" fontId="0" fillId="3" borderId="6" xfId="0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left" vertical="top"/>
    </xf>
    <xf numFmtId="4" fontId="0" fillId="0" borderId="9" xfId="0" applyNumberFormat="1" applyFont="1" applyFill="1" applyBorder="1" applyAlignment="1">
      <alignment horizontal="right" vertical="top"/>
    </xf>
    <xf numFmtId="0" fontId="0" fillId="0" borderId="9" xfId="0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/>
    </xf>
    <xf numFmtId="4" fontId="1" fillId="4" borderId="6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4" fontId="1" fillId="4" borderId="15" xfId="0" applyNumberFormat="1" applyFont="1" applyFill="1" applyBorder="1" applyAlignment="1">
      <alignment horizontal="right"/>
    </xf>
    <xf numFmtId="4" fontId="1" fillId="0" borderId="14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top"/>
    </xf>
    <xf numFmtId="4" fontId="0" fillId="3" borderId="2" xfId="0" applyNumberFormat="1" applyFont="1" applyFill="1" applyBorder="1" applyAlignment="1">
      <alignment horizontal="right" vertical="top"/>
    </xf>
    <xf numFmtId="4" fontId="0" fillId="0" borderId="5" xfId="0" applyNumberFormat="1" applyFont="1" applyFill="1" applyBorder="1" applyAlignment="1">
      <alignment horizontal="right" vertical="top"/>
    </xf>
    <xf numFmtId="4" fontId="0" fillId="3" borderId="5" xfId="0" applyNumberFormat="1" applyFont="1" applyFill="1" applyBorder="1" applyAlignment="1">
      <alignment horizontal="right" vertical="top"/>
    </xf>
    <xf numFmtId="4" fontId="0" fillId="0" borderId="8" xfId="0" applyNumberFormat="1" applyFont="1" applyFill="1" applyBorder="1" applyAlignment="1">
      <alignment horizontal="right" vertical="top"/>
    </xf>
    <xf numFmtId="4" fontId="0" fillId="3" borderId="18" xfId="0" applyNumberFormat="1" applyFont="1" applyFill="1" applyBorder="1" applyAlignment="1">
      <alignment horizontal="right" vertical="top"/>
    </xf>
    <xf numFmtId="4" fontId="0" fillId="0" borderId="19" xfId="0" applyNumberFormat="1" applyFont="1" applyFill="1" applyBorder="1" applyAlignment="1">
      <alignment horizontal="right" vertical="top"/>
    </xf>
    <xf numFmtId="4" fontId="0" fillId="3" borderId="19" xfId="0" applyNumberFormat="1" applyFont="1" applyFill="1" applyBorder="1" applyAlignment="1">
      <alignment horizontal="right" vertical="top"/>
    </xf>
    <xf numFmtId="4" fontId="0" fillId="0" borderId="2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vertical="top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4" fontId="0" fillId="5" borderId="5" xfId="0" applyNumberFormat="1" applyFont="1" applyFill="1" applyBorder="1" applyAlignment="1">
      <alignment horizontal="right" vertical="top"/>
    </xf>
    <xf numFmtId="4" fontId="0" fillId="5" borderId="6" xfId="0" applyNumberFormat="1" applyFont="1" applyFill="1" applyBorder="1" applyAlignment="1">
      <alignment horizontal="right" vertical="top"/>
    </xf>
    <xf numFmtId="4" fontId="0" fillId="5" borderId="8" xfId="0" applyNumberFormat="1" applyFont="1" applyFill="1" applyBorder="1" applyAlignment="1">
      <alignment horizontal="right" vertical="top"/>
    </xf>
    <xf numFmtId="3" fontId="1" fillId="4" borderId="6" xfId="0" applyNumberFormat="1" applyFont="1" applyFill="1" applyBorder="1" applyAlignment="1">
      <alignment horizontal="right"/>
    </xf>
    <xf numFmtId="3" fontId="1" fillId="4" borderId="9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4" fontId="0" fillId="5" borderId="1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4" fontId="0" fillId="5" borderId="19" xfId="0" applyNumberFormat="1" applyFont="1" applyFill="1" applyBorder="1" applyAlignment="1">
      <alignment horizontal="right" vertical="top"/>
    </xf>
    <xf numFmtId="4" fontId="0" fillId="5" borderId="20" xfId="0" applyNumberFormat="1" applyFont="1" applyFill="1" applyBorder="1" applyAlignment="1">
      <alignment horizontal="right" vertical="top"/>
    </xf>
    <xf numFmtId="3" fontId="0" fillId="3" borderId="22" xfId="0" applyNumberFormat="1" applyFont="1" applyFill="1" applyBorder="1" applyAlignment="1">
      <alignment horizontal="left" vertical="top"/>
    </xf>
    <xf numFmtId="3" fontId="0" fillId="0" borderId="23" xfId="0" applyNumberFormat="1" applyFont="1" applyFill="1" applyBorder="1" applyAlignment="1">
      <alignment horizontal="right" vertical="top"/>
    </xf>
    <xf numFmtId="3" fontId="0" fillId="5" borderId="24" xfId="0" applyNumberFormat="1" applyFont="1" applyFill="1" applyBorder="1" applyAlignment="1">
      <alignment horizontal="left" vertical="top"/>
    </xf>
    <xf numFmtId="3" fontId="0" fillId="3" borderId="23" xfId="0" applyNumberFormat="1" applyFont="1" applyFill="1" applyBorder="1" applyAlignment="1">
      <alignment horizontal="right" vertical="top"/>
    </xf>
    <xf numFmtId="3" fontId="0" fillId="3" borderId="24" xfId="0" applyNumberFormat="1" applyFont="1" applyFill="1" applyBorder="1" applyAlignment="1">
      <alignment horizontal="left" vertical="top"/>
    </xf>
    <xf numFmtId="3" fontId="0" fillId="0" borderId="25" xfId="0" applyNumberFormat="1" applyFont="1" applyFill="1" applyBorder="1" applyAlignment="1">
      <alignment horizontal="right" vertical="top"/>
    </xf>
    <xf numFmtId="3" fontId="0" fillId="5" borderId="26" xfId="0" applyNumberFormat="1" applyFont="1" applyFill="1" applyBorder="1" applyAlignment="1">
      <alignment horizontal="left" vertical="top"/>
    </xf>
    <xf numFmtId="2" fontId="0" fillId="0" borderId="0" xfId="0" applyNumberFormat="1" applyBorder="1"/>
    <xf numFmtId="0" fontId="1" fillId="0" borderId="27" xfId="0" applyFont="1" applyBorder="1"/>
    <xf numFmtId="0" fontId="0" fillId="0" borderId="28" xfId="0" applyBorder="1" applyAlignment="1">
      <alignment horizontal="center"/>
    </xf>
    <xf numFmtId="0" fontId="1" fillId="0" borderId="30" xfId="0" applyFont="1" applyBorder="1"/>
    <xf numFmtId="0" fontId="0" fillId="0" borderId="31" xfId="0" applyBorder="1"/>
    <xf numFmtId="0" fontId="0" fillId="0" borderId="30" xfId="0" applyBorder="1"/>
    <xf numFmtId="0" fontId="0" fillId="0" borderId="30" xfId="0" applyFill="1" applyBorder="1"/>
    <xf numFmtId="4" fontId="0" fillId="5" borderId="9" xfId="0" applyNumberFormat="1" applyFont="1" applyFill="1" applyBorder="1" applyAlignment="1">
      <alignment horizontal="right" vertical="top"/>
    </xf>
    <xf numFmtId="0" fontId="1" fillId="0" borderId="28" xfId="0" applyFont="1" applyBorder="1"/>
    <xf numFmtId="0" fontId="1" fillId="0" borderId="29" xfId="0" applyFont="1" applyBorder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0" xfId="0" applyFont="1" applyAlignment="1">
      <alignment horizontal="left" indent="4"/>
    </xf>
    <xf numFmtId="0" fontId="0" fillId="0" borderId="0" xfId="0" applyAlignment="1">
      <alignment horizontal="left" indent="4"/>
    </xf>
    <xf numFmtId="164" fontId="0" fillId="0" borderId="0" xfId="0" applyNumberFormat="1" applyBorder="1"/>
    <xf numFmtId="0" fontId="0" fillId="3" borderId="3" xfId="0" applyFont="1" applyFill="1" applyBorder="1" applyAlignment="1">
      <alignment horizontal="center" vertical="top" wrapText="1"/>
    </xf>
    <xf numFmtId="4" fontId="0" fillId="3" borderId="21" xfId="0" applyNumberFormat="1" applyFont="1" applyFill="1" applyBorder="1" applyAlignment="1">
      <alignment horizontal="right" vertical="top"/>
    </xf>
    <xf numFmtId="4" fontId="1" fillId="4" borderId="32" xfId="0" applyNumberFormat="1" applyFont="1" applyFill="1" applyBorder="1" applyAlignment="1">
      <alignment horizontal="right"/>
    </xf>
    <xf numFmtId="4" fontId="1" fillId="4" borderId="33" xfId="0" applyNumberFormat="1" applyFont="1" applyFill="1" applyBorder="1" applyAlignment="1">
      <alignment horizontal="right"/>
    </xf>
    <xf numFmtId="4" fontId="1" fillId="4" borderId="34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left"/>
    </xf>
    <xf numFmtId="4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0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5" xfId="0" applyFont="1" applyFill="1" applyBorder="1" applyAlignment="1" applyProtection="1">
      <alignment horizontal="right" vertical="top"/>
      <protection locked="0"/>
    </xf>
    <xf numFmtId="0" fontId="0" fillId="2" borderId="36" xfId="0" applyFont="1" applyFill="1" applyBorder="1" applyAlignment="1" applyProtection="1">
      <alignment vertical="top" wrapText="1"/>
      <protection locked="0"/>
    </xf>
    <xf numFmtId="4" fontId="0" fillId="2" borderId="36" xfId="0" applyNumberFormat="1" applyFont="1" applyFill="1" applyBorder="1" applyAlignment="1" applyProtection="1">
      <alignment horizontal="left" vertical="top" wrapText="1"/>
      <protection locked="0"/>
    </xf>
    <xf numFmtId="0" fontId="0" fillId="2" borderId="36" xfId="0" applyFont="1" applyFill="1" applyBorder="1" applyAlignment="1" applyProtection="1">
      <alignment horizontal="left" vertical="top" wrapText="1"/>
      <protection locked="0"/>
    </xf>
    <xf numFmtId="2" fontId="0" fillId="0" borderId="41" xfId="0" applyNumberFormat="1" applyBorder="1" applyAlignment="1">
      <alignment vertical="top"/>
    </xf>
    <xf numFmtId="2" fontId="0" fillId="0" borderId="42" xfId="0" applyNumberFormat="1" applyBorder="1" applyAlignment="1">
      <alignment vertical="top"/>
    </xf>
    <xf numFmtId="2" fontId="0" fillId="0" borderId="42" xfId="0" applyNumberFormat="1" applyBorder="1" applyAlignment="1">
      <alignment horizontal="right"/>
    </xf>
    <xf numFmtId="0" fontId="0" fillId="0" borderId="9" xfId="0" applyFont="1" applyFill="1" applyBorder="1" applyAlignment="1">
      <alignment horizontal="center" vertical="top" wrapText="1"/>
    </xf>
    <xf numFmtId="4" fontId="0" fillId="3" borderId="4" xfId="0" applyNumberFormat="1" applyFont="1" applyFill="1" applyBorder="1" applyAlignment="1">
      <alignment horizontal="right" vertical="top"/>
    </xf>
    <xf numFmtId="4" fontId="0" fillId="0" borderId="7" xfId="0" applyNumberFormat="1" applyFont="1" applyFill="1" applyBorder="1" applyAlignment="1">
      <alignment horizontal="right" vertical="top"/>
    </xf>
    <xf numFmtId="4" fontId="0" fillId="3" borderId="7" xfId="0" applyNumberFormat="1" applyFont="1" applyFill="1" applyBorder="1" applyAlignment="1">
      <alignment horizontal="right" vertical="top"/>
    </xf>
    <xf numFmtId="4" fontId="0" fillId="0" borderId="10" xfId="0" applyNumberFormat="1" applyFont="1" applyFill="1" applyBorder="1" applyAlignment="1">
      <alignment horizontal="right" vertical="top"/>
    </xf>
    <xf numFmtId="4" fontId="1" fillId="4" borderId="17" xfId="0" applyNumberFormat="1" applyFont="1" applyFill="1" applyBorder="1" applyAlignment="1">
      <alignment horizontal="right"/>
    </xf>
    <xf numFmtId="4" fontId="0" fillId="0" borderId="0" xfId="0" applyNumberFormat="1" applyBorder="1"/>
    <xf numFmtId="165" fontId="0" fillId="0" borderId="43" xfId="0" applyNumberFormat="1" applyBorder="1" applyAlignment="1">
      <alignment horizontal="right"/>
    </xf>
    <xf numFmtId="0" fontId="0" fillId="0" borderId="28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1" fillId="0" borderId="45" xfId="0" applyFont="1" applyBorder="1"/>
    <xf numFmtId="0" fontId="0" fillId="0" borderId="47" xfId="0" applyFill="1" applyBorder="1" applyAlignment="1">
      <alignment vertical="top"/>
    </xf>
    <xf numFmtId="0" fontId="0" fillId="0" borderId="47" xfId="0" applyFill="1" applyBorder="1" applyAlignment="1">
      <alignment horizontal="center" vertical="top"/>
    </xf>
    <xf numFmtId="0" fontId="0" fillId="0" borderId="47" xfId="0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0" fillId="3" borderId="2" xfId="0" applyFont="1" applyFill="1" applyBorder="1" applyAlignment="1">
      <alignment horizontal="center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center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3" borderId="2" xfId="0" quotePrefix="1" applyFont="1" applyFill="1" applyBorder="1" applyAlignment="1">
      <alignment horizontal="center" vertical="top"/>
    </xf>
    <xf numFmtId="0" fontId="0" fillId="0" borderId="5" xfId="0" quotePrefix="1" applyFont="1" applyFill="1" applyBorder="1" applyAlignment="1">
      <alignment horizontal="center" vertical="top"/>
    </xf>
    <xf numFmtId="0" fontId="0" fillId="3" borderId="5" xfId="0" quotePrefix="1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4" fontId="0" fillId="0" borderId="0" xfId="0" applyNumberFormat="1" applyBorder="1" applyAlignment="1">
      <alignment horizontal="right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4" fontId="1" fillId="6" borderId="1" xfId="0" applyNumberFormat="1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vertical="top"/>
      <protection locked="0"/>
    </xf>
    <xf numFmtId="0" fontId="0" fillId="6" borderId="37" xfId="0" applyFill="1" applyBorder="1" applyAlignment="1">
      <alignment vertical="top"/>
    </xf>
    <xf numFmtId="0" fontId="0" fillId="6" borderId="38" xfId="0" applyFill="1" applyBorder="1" applyAlignment="1">
      <alignment vertical="top"/>
    </xf>
    <xf numFmtId="0" fontId="0" fillId="6" borderId="39" xfId="0" applyFill="1" applyBorder="1" applyAlignment="1">
      <alignment vertical="top"/>
    </xf>
    <xf numFmtId="0" fontId="0" fillId="6" borderId="40" xfId="0" applyFill="1" applyBorder="1" applyAlignment="1">
      <alignment vertical="top"/>
    </xf>
    <xf numFmtId="0" fontId="1" fillId="6" borderId="39" xfId="0" applyFont="1" applyFill="1" applyBorder="1" applyAlignment="1"/>
    <xf numFmtId="4" fontId="0" fillId="6" borderId="40" xfId="0" applyNumberFormat="1" applyFill="1" applyBorder="1" applyAlignment="1">
      <alignment horizontal="right"/>
    </xf>
    <xf numFmtId="0" fontId="0" fillId="6" borderId="39" xfId="0" applyFill="1" applyBorder="1" applyAlignment="1"/>
    <xf numFmtId="0" fontId="0" fillId="6" borderId="48" xfId="0" applyFill="1" applyBorder="1" applyAlignment="1"/>
    <xf numFmtId="4" fontId="0" fillId="6" borderId="46" xfId="0" applyNumberFormat="1" applyFill="1" applyBorder="1" applyAlignment="1">
      <alignment horizontal="right"/>
    </xf>
    <xf numFmtId="4" fontId="1" fillId="6" borderId="11" xfId="0" applyNumberFormat="1" applyFont="1" applyFill="1" applyBorder="1" applyAlignment="1" applyProtection="1">
      <alignment horizontal="left" vertical="top" wrapText="1"/>
      <protection locked="0"/>
    </xf>
    <xf numFmtId="4" fontId="1" fillId="6" borderId="13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44" xfId="0" applyFont="1" applyFill="1" applyBorder="1" applyAlignment="1" applyProtection="1">
      <alignment horizontal="center" vertical="top" wrapText="1"/>
      <protection locked="0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/>
    </xf>
    <xf numFmtId="0" fontId="1" fillId="0" borderId="2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12"/>
  <sheetViews>
    <sheetView tabSelected="1" topLeftCell="C1" zoomScaleNormal="100" workbookViewId="0">
      <selection activeCell="K15" sqref="K15"/>
    </sheetView>
  </sheetViews>
  <sheetFormatPr defaultRowHeight="14.25" x14ac:dyDescent="0.45"/>
  <cols>
    <col min="1" max="1" width="9.9296875" style="5" customWidth="1"/>
    <col min="2" max="2" width="9.6640625" style="5" customWidth="1"/>
    <col min="3" max="3" width="26.6640625" style="36" customWidth="1"/>
    <col min="4" max="4" width="37.86328125" style="36" customWidth="1"/>
    <col min="5" max="5" width="25.46484375" style="36" customWidth="1"/>
    <col min="6" max="6" width="32.1328125" style="36" customWidth="1"/>
    <col min="7" max="7" width="8.6640625" style="24" customWidth="1"/>
    <col min="8" max="8" width="11.265625" style="2" customWidth="1"/>
    <col min="9" max="9" width="19.86328125" style="24" customWidth="1"/>
    <col min="10" max="10" width="8.6640625" style="24" bestFit="1" customWidth="1"/>
    <col min="11" max="11" width="26.73046875" style="24" customWidth="1"/>
    <col min="12" max="12" width="11.6640625" customWidth="1"/>
    <col min="13" max="13" width="14.06640625" bestFit="1" customWidth="1"/>
    <col min="14" max="14" width="12.86328125" bestFit="1" customWidth="1"/>
    <col min="15" max="15" width="14.06640625" style="3" bestFit="1" customWidth="1"/>
    <col min="16" max="16" width="15.6640625" bestFit="1" customWidth="1"/>
    <col min="17" max="17" width="13.265625" bestFit="1" customWidth="1"/>
    <col min="18" max="18" width="12.3984375" customWidth="1"/>
    <col min="19" max="19" width="14.06640625" bestFit="1" customWidth="1"/>
    <col min="20" max="20" width="11.1328125" bestFit="1" customWidth="1"/>
    <col min="21" max="21" width="19.46484375" bestFit="1" customWidth="1"/>
  </cols>
  <sheetData>
    <row r="1" spans="1:20" x14ac:dyDescent="0.45">
      <c r="A1" s="14" t="s">
        <v>13</v>
      </c>
    </row>
    <row r="2" spans="1:20" ht="14.65" thickBot="1" x14ac:dyDescent="0.5">
      <c r="A2" s="60" t="s">
        <v>12</v>
      </c>
      <c r="F2" s="102" t="s">
        <v>86</v>
      </c>
      <c r="K2" s="1" t="s">
        <v>63</v>
      </c>
      <c r="L2" s="24"/>
      <c r="M2" s="24"/>
    </row>
    <row r="3" spans="1:20" s="20" customFormat="1" x14ac:dyDescent="0.45">
      <c r="A3" s="20" t="s">
        <v>107</v>
      </c>
      <c r="B3" s="127"/>
      <c r="E3" s="61"/>
      <c r="F3" s="152" t="s">
        <v>100</v>
      </c>
      <c r="G3" s="153"/>
      <c r="H3" s="110">
        <v>11</v>
      </c>
      <c r="K3" s="148" t="s">
        <v>11</v>
      </c>
      <c r="L3" s="103" t="s">
        <v>73</v>
      </c>
      <c r="M3" s="103" t="s">
        <v>72</v>
      </c>
      <c r="N3" s="104" t="s">
        <v>71</v>
      </c>
      <c r="O3" s="167" t="s">
        <v>68</v>
      </c>
      <c r="P3" s="168"/>
      <c r="Q3" s="105" t="s">
        <v>70</v>
      </c>
      <c r="R3" s="105" t="s">
        <v>69</v>
      </c>
      <c r="S3" s="167" t="s">
        <v>68</v>
      </c>
      <c r="T3" s="168"/>
    </row>
    <row r="4" spans="1:20" s="20" customFormat="1" x14ac:dyDescent="0.45">
      <c r="A4" s="2" t="s">
        <v>92</v>
      </c>
      <c r="B4" s="128"/>
      <c r="E4" s="61"/>
      <c r="F4" s="154" t="s">
        <v>74</v>
      </c>
      <c r="G4" s="155"/>
      <c r="H4" s="111">
        <v>11</v>
      </c>
      <c r="K4" s="106"/>
      <c r="L4" s="108" t="s">
        <v>66</v>
      </c>
      <c r="M4" s="108" t="s">
        <v>66</v>
      </c>
      <c r="N4" s="107" t="s">
        <v>80</v>
      </c>
      <c r="O4" s="109" t="s">
        <v>95</v>
      </c>
      <c r="P4" s="109" t="s">
        <v>85</v>
      </c>
      <c r="Q4" s="107" t="s">
        <v>78</v>
      </c>
      <c r="R4" s="107" t="s">
        <v>67</v>
      </c>
      <c r="S4" s="109" t="s">
        <v>95</v>
      </c>
      <c r="T4" s="109" t="s">
        <v>85</v>
      </c>
    </row>
    <row r="5" spans="1:20" x14ac:dyDescent="0.45">
      <c r="A5" s="2" t="s">
        <v>93</v>
      </c>
      <c r="B5" s="129"/>
      <c r="F5" s="156" t="s">
        <v>101</v>
      </c>
      <c r="G5" s="157"/>
      <c r="H5" s="112">
        <v>17.7</v>
      </c>
      <c r="K5" s="6" t="s">
        <v>1</v>
      </c>
      <c r="L5" s="65">
        <f>SUMIF($H$15:$H$112, "Office", $G$15:$G$112)</f>
        <v>0</v>
      </c>
      <c r="M5" s="65">
        <f>SUMIF($H$15:$H$112, "Office", $I$15:$I$112)</f>
        <v>0</v>
      </c>
      <c r="N5" s="42">
        <f>SUMIF($H$15:$H$112, "Office", $N$15:$N$112)</f>
        <v>0</v>
      </c>
      <c r="O5" s="42">
        <f>SUMIF($H$15:$H$112, "Office", $O$15:$O$112)</f>
        <v>0</v>
      </c>
      <c r="P5" s="42">
        <f>O5*1000000/$H$7</f>
        <v>0</v>
      </c>
      <c r="Q5" s="42">
        <f>SUMIF($H$15:$H$112, "Office", $P$15:$P$112)</f>
        <v>0</v>
      </c>
      <c r="R5" s="42">
        <f>SUMIF($H$15:$H$112, "Office", $S$15:$S$112)</f>
        <v>0</v>
      </c>
      <c r="S5" s="99">
        <f>SUMIF($H$15:$H$112, "Office", $T$15:$T$112)</f>
        <v>0</v>
      </c>
      <c r="T5" s="42">
        <f>S5*1000000/$H$7</f>
        <v>0</v>
      </c>
    </row>
    <row r="6" spans="1:20" x14ac:dyDescent="0.45">
      <c r="A6" s="94" t="s">
        <v>104</v>
      </c>
      <c r="B6" s="129"/>
      <c r="F6" s="158" t="s">
        <v>102</v>
      </c>
      <c r="G6" s="157"/>
      <c r="H6" s="112">
        <v>54.1</v>
      </c>
      <c r="K6" s="6" t="s">
        <v>6</v>
      </c>
      <c r="L6" s="65">
        <f>SUMIF($H$15:$H$112, "Hospital", $G$15:$G$112)</f>
        <v>0</v>
      </c>
      <c r="M6" s="65">
        <f>SUMIF($H$15:$H$112, "Hospital", $I$15:$I$112)</f>
        <v>0</v>
      </c>
      <c r="N6" s="42">
        <f>SUMIF($H$15:$H$112, "Hospital", $N$15:$N$112)</f>
        <v>0</v>
      </c>
      <c r="O6" s="42">
        <f ca="1">SUMIF($H$15:$H$112, "Hospital", $O$15:$O$15)</f>
        <v>0</v>
      </c>
      <c r="P6" s="42">
        <f ca="1">O6*1000000/$H$7</f>
        <v>0</v>
      </c>
      <c r="Q6" s="42">
        <f>SUMIF($H$15:$H$112, "Hospital", $P$15:$P$112)</f>
        <v>0</v>
      </c>
      <c r="R6" s="42">
        <f>SUMIF($H$15:$H$112, "Hospital", $S$15:$S$112)</f>
        <v>0</v>
      </c>
      <c r="S6" s="99">
        <f ca="1">SUMIF($H$15:$H$112, "Hospital", $T$15:$T$15)</f>
        <v>0</v>
      </c>
      <c r="T6" s="42">
        <f ca="1">S6*1000000/$H$7</f>
        <v>0</v>
      </c>
    </row>
    <row r="7" spans="1:20" x14ac:dyDescent="0.45">
      <c r="A7" s="95" t="s">
        <v>91</v>
      </c>
      <c r="B7" s="129"/>
      <c r="F7" s="158" t="s">
        <v>87</v>
      </c>
      <c r="G7" s="157"/>
      <c r="H7" s="112">
        <v>49.78</v>
      </c>
      <c r="K7" s="6" t="s">
        <v>5</v>
      </c>
      <c r="L7" s="65">
        <f>SUMIF($H$15:$H$112, "School", $G$15:$G$112)</f>
        <v>0</v>
      </c>
      <c r="M7" s="65">
        <f>SUMIF($H$15:$H$112, "School",  $I$15:$I$112)</f>
        <v>0</v>
      </c>
      <c r="N7" s="42">
        <f>SUMIF($H$15:$H$112, "School", $N$15:$N$112)</f>
        <v>0</v>
      </c>
      <c r="O7" s="42">
        <f ca="1">SUMIF($H$15:$H$112, "School", $O$15:$O$15)</f>
        <v>0</v>
      </c>
      <c r="P7" s="42">
        <f t="shared" ref="P7:P9" ca="1" si="0">O7*1000000/$H$7</f>
        <v>0</v>
      </c>
      <c r="Q7" s="42">
        <f>SUMIF($H$15:$H$112, "School", $P$15:$P$1075)</f>
        <v>0</v>
      </c>
      <c r="R7" s="42">
        <f>SUMIF($H$15:$H$112, "School", $S$15:$S$112)</f>
        <v>0</v>
      </c>
      <c r="S7" s="99">
        <f ca="1">SUMIF($H$15:$H$112, "School", $T$15:$T$15)</f>
        <v>0</v>
      </c>
      <c r="T7" s="42">
        <f t="shared" ref="T7:T9" ca="1" si="1">S7*1000000/$H$7</f>
        <v>0</v>
      </c>
    </row>
    <row r="8" spans="1:20" ht="14.65" thickBot="1" x14ac:dyDescent="0.5">
      <c r="A8" s="95" t="s">
        <v>90</v>
      </c>
      <c r="B8" s="129"/>
      <c r="F8" s="159" t="s">
        <v>103</v>
      </c>
      <c r="G8" s="160"/>
      <c r="H8" s="120">
        <v>42727</v>
      </c>
      <c r="I8" s="147"/>
      <c r="K8" s="6" t="s">
        <v>7</v>
      </c>
      <c r="L8" s="65">
        <f>SUMIF($H$15:$H$112, "Residential", $G$15:$G$112)</f>
        <v>0</v>
      </c>
      <c r="M8" s="65">
        <f>SUMIF($H$15:$H$112, "Residential",  $I$15:$I$112)</f>
        <v>0</v>
      </c>
      <c r="N8" s="42">
        <f>SUMIF($H$15:$H$112, "Residential", $N$15:$N$112)</f>
        <v>0</v>
      </c>
      <c r="O8" s="42">
        <f>SUMIF($H$15:$H$112, "Residential", $O$15:$O$112)</f>
        <v>0</v>
      </c>
      <c r="P8" s="42">
        <f t="shared" si="0"/>
        <v>0</v>
      </c>
      <c r="Q8" s="42">
        <f>SUMIF($H$15:$H$112, "Residential", $P$15:$P$112)</f>
        <v>0</v>
      </c>
      <c r="R8" s="42">
        <f>SUMIF($H$15:$H$112, "Residential", $S$15:$S$112)</f>
        <v>0</v>
      </c>
      <c r="S8" s="99">
        <f>SUMIF($H$15:$H$112, "Residential", $T$15:$SO$112)</f>
        <v>0</v>
      </c>
      <c r="T8" s="42">
        <f t="shared" si="1"/>
        <v>0</v>
      </c>
    </row>
    <row r="9" spans="1:20" x14ac:dyDescent="0.45">
      <c r="A9" s="2" t="s">
        <v>65</v>
      </c>
      <c r="B9" s="122"/>
      <c r="G9" s="124"/>
      <c r="H9" s="121"/>
      <c r="I9" s="125"/>
      <c r="K9" s="6" t="s">
        <v>8</v>
      </c>
      <c r="L9" s="65">
        <f>SUMIF($H$15:$H$112, "Mercantile", $G$15:$G$112)</f>
        <v>0</v>
      </c>
      <c r="M9" s="65">
        <f>SUMIF($H$15:$H$112, "Mercantile",  $I$15:$I$112)</f>
        <v>0</v>
      </c>
      <c r="N9" s="42">
        <f>SUMIF($H$15:$H$112, "Mercantile", $N$15:$N$112)</f>
        <v>0</v>
      </c>
      <c r="O9" s="42">
        <f>SUMIF($H$15:$H$112, "Mercantile", $O$15:$O$112)</f>
        <v>0</v>
      </c>
      <c r="P9" s="42">
        <f t="shared" si="0"/>
        <v>0</v>
      </c>
      <c r="Q9" s="42">
        <f>SUMIF($H$15:$H$112, "Mercantile", $P$15:$P$112)</f>
        <v>0</v>
      </c>
      <c r="R9" s="42">
        <f>SUMIF($H$15:$H$112, "Mercantile", $S$15:$S$112)</f>
        <v>0</v>
      </c>
      <c r="S9" s="99">
        <f>SUMIF($H$15:$H$112, "Mercantile", $T$15:$T$112)</f>
        <v>0</v>
      </c>
      <c r="T9" s="42">
        <f t="shared" si="1"/>
        <v>0</v>
      </c>
    </row>
    <row r="10" spans="1:20" ht="14.65" thickBot="1" x14ac:dyDescent="0.5">
      <c r="A10" s="94" t="s">
        <v>94</v>
      </c>
      <c r="B10" s="122"/>
      <c r="G10" s="124"/>
      <c r="H10" s="123"/>
      <c r="I10" s="125"/>
      <c r="K10" s="7" t="s">
        <v>9</v>
      </c>
      <c r="L10" s="66">
        <f>SUMIF($H$15:$H$112, "Hotel", $G$15:$G$112)</f>
        <v>0</v>
      </c>
      <c r="M10" s="66">
        <f>SUMIF($H$15:$H$112, "Hotel",  $I$15:$I$112)</f>
        <v>0</v>
      </c>
      <c r="N10" s="43">
        <f>SUMIF($H$15:$H$112, "Hotel", $N$15:$N$112)</f>
        <v>0</v>
      </c>
      <c r="O10" s="43">
        <f>SUMIF($H$15:$H$112, "Hotel", $O$15:$O$112)</f>
        <v>0</v>
      </c>
      <c r="P10" s="42">
        <f>O10*1000000/$H$7</f>
        <v>0</v>
      </c>
      <c r="Q10" s="43">
        <f>SUMIF($H$15:$H$112, "Hotel", $P$15:$P$1082)</f>
        <v>0</v>
      </c>
      <c r="R10" s="43">
        <f>SUMIF($H$15:$H$112, "Hotel", $S$15:$S$112)</f>
        <v>0</v>
      </c>
      <c r="S10" s="100">
        <f>SUMIF($H$15:$H$112, "Hotel", $T$15:$T$112)</f>
        <v>0</v>
      </c>
      <c r="T10" s="42">
        <f>S10*1000000/$H$7</f>
        <v>0</v>
      </c>
    </row>
    <row r="11" spans="1:20" ht="14.65" thickBot="1" x14ac:dyDescent="0.5">
      <c r="A11" s="36"/>
      <c r="B11" s="122"/>
      <c r="G11" s="124"/>
      <c r="H11" s="123"/>
      <c r="I11" s="125"/>
      <c r="K11" s="13" t="s">
        <v>10</v>
      </c>
      <c r="L11" s="67">
        <f t="shared" ref="L11:O11" si="2">SUM(L5:L10)</f>
        <v>0</v>
      </c>
      <c r="M11" s="67">
        <f t="shared" si="2"/>
        <v>0</v>
      </c>
      <c r="N11" s="44">
        <f t="shared" si="2"/>
        <v>0</v>
      </c>
      <c r="O11" s="44">
        <f t="shared" ca="1" si="2"/>
        <v>0</v>
      </c>
      <c r="P11" s="44">
        <f t="shared" ref="P11" ca="1" si="3">SUM(P5:P10)</f>
        <v>0</v>
      </c>
      <c r="Q11" s="118">
        <f>SUM(Q5:Q10)</f>
        <v>0</v>
      </c>
      <c r="R11" s="44">
        <f>SUM(R5:R10)</f>
        <v>0</v>
      </c>
      <c r="S11" s="101">
        <f ca="1">SUM(S5:S10)</f>
        <v>0</v>
      </c>
      <c r="T11" s="44">
        <f t="shared" ref="T11" ca="1" si="4">SUM(T5:T10)</f>
        <v>0</v>
      </c>
    </row>
    <row r="12" spans="1:20" ht="14.65" thickBot="1" x14ac:dyDescent="0.5">
      <c r="A12" s="15" t="s">
        <v>64</v>
      </c>
      <c r="B12" s="41"/>
      <c r="E12" s="37"/>
      <c r="F12" s="37"/>
      <c r="G12" s="25"/>
      <c r="H12" s="8"/>
      <c r="I12" s="25"/>
      <c r="J12" s="25"/>
      <c r="K12" s="25"/>
      <c r="L12" s="9"/>
      <c r="M12" s="10"/>
      <c r="N12" s="11"/>
      <c r="O12" s="45"/>
      <c r="P12" s="12"/>
    </row>
    <row r="13" spans="1:20" ht="14.65" thickBot="1" x14ac:dyDescent="0.5">
      <c r="A13" s="164" t="s">
        <v>0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6"/>
      <c r="L13" s="163" t="s">
        <v>2</v>
      </c>
      <c r="M13" s="163"/>
      <c r="N13" s="163" t="s">
        <v>108</v>
      </c>
      <c r="O13" s="163"/>
      <c r="P13" s="4" t="s">
        <v>84</v>
      </c>
      <c r="Q13" s="163" t="s">
        <v>34</v>
      </c>
      <c r="R13" s="163"/>
      <c r="S13" s="163" t="s">
        <v>36</v>
      </c>
      <c r="T13" s="163"/>
    </row>
    <row r="14" spans="1:20" s="57" customFormat="1" ht="30.4" customHeight="1" thickBot="1" x14ac:dyDescent="0.5">
      <c r="A14" s="149" t="s">
        <v>99</v>
      </c>
      <c r="B14" s="149" t="s">
        <v>98</v>
      </c>
      <c r="C14" s="149" t="s">
        <v>59</v>
      </c>
      <c r="D14" s="149" t="s">
        <v>60</v>
      </c>
      <c r="E14" s="149" t="s">
        <v>61</v>
      </c>
      <c r="F14" s="149" t="s">
        <v>62</v>
      </c>
      <c r="G14" s="150" t="s">
        <v>32</v>
      </c>
      <c r="H14" s="151" t="s">
        <v>11</v>
      </c>
      <c r="I14" s="150" t="s">
        <v>88</v>
      </c>
      <c r="J14" s="161" t="s">
        <v>89</v>
      </c>
      <c r="K14" s="162"/>
      <c r="L14" s="58" t="s">
        <v>82</v>
      </c>
      <c r="M14" s="58" t="s">
        <v>97</v>
      </c>
      <c r="N14" s="58" t="s">
        <v>79</v>
      </c>
      <c r="O14" s="46" t="s">
        <v>96</v>
      </c>
      <c r="P14" s="59" t="s">
        <v>77</v>
      </c>
      <c r="Q14" s="58" t="s">
        <v>35</v>
      </c>
      <c r="R14" s="58" t="s">
        <v>106</v>
      </c>
      <c r="S14" s="58" t="s">
        <v>39</v>
      </c>
      <c r="T14" s="46" t="s">
        <v>33</v>
      </c>
    </row>
    <row r="15" spans="1:20" s="20" customFormat="1" x14ac:dyDescent="0.45">
      <c r="A15" s="141"/>
      <c r="B15" s="23"/>
      <c r="C15" s="97"/>
      <c r="D15" s="22"/>
      <c r="E15" s="22"/>
      <c r="F15" s="22"/>
      <c r="G15" s="26"/>
      <c r="H15" s="21" t="s">
        <v>1</v>
      </c>
      <c r="I15" s="26"/>
      <c r="J15" s="98"/>
      <c r="K15" s="74" t="str">
        <f>VLOOKUP(H15,Sheet2!$E$3:$G$9,3,FALSE)</f>
        <v>Total Floor Area in square meters</v>
      </c>
      <c r="L15" s="26">
        <f>VLOOKUP(H15,Sheet2!$A$3:$B$9,2,FALSE)*I15</f>
        <v>0</v>
      </c>
      <c r="M15" s="26">
        <f>VLOOKUP(H15,Sheet2!$A$3:$C$9,3,FALSE)*L15/1000000</f>
        <v>0</v>
      </c>
      <c r="N15" s="26">
        <f>L15*0.15</f>
        <v>0</v>
      </c>
      <c r="O15" s="26">
        <f>VLOOKUP(H15,Sheet2!$A$3:$C$9,3,FALSE)*N15/1000000</f>
        <v>0</v>
      </c>
      <c r="P15" s="114">
        <f>N15*0.52673385</f>
        <v>0</v>
      </c>
      <c r="Q15" s="48">
        <f>VLOOKUP(H15,Sheet2!$E$3:$F$9,2,FALSE)*J15</f>
        <v>0</v>
      </c>
      <c r="R15" s="26">
        <f>VLOOKUP(H15,Sheet2!$E$3:$H$9,4,FALSE)*Q15/1000000</f>
        <v>0</v>
      </c>
      <c r="S15" s="48">
        <f>VLOOKUP(H15,Sheet2!$E$3:$I$9,5,FALSE)*Q15</f>
        <v>0</v>
      </c>
      <c r="T15" s="52">
        <f>VLOOKUP(H15,Sheet2!$E$3:$I$9,5,FALSE)*R15</f>
        <v>0</v>
      </c>
    </row>
    <row r="16" spans="1:20" s="20" customFormat="1" x14ac:dyDescent="0.45">
      <c r="A16" s="142"/>
      <c r="B16" s="18"/>
      <c r="C16" s="17"/>
      <c r="D16" s="17"/>
      <c r="E16" s="17"/>
      <c r="F16" s="17"/>
      <c r="G16" s="27"/>
      <c r="H16" s="16" t="s">
        <v>1</v>
      </c>
      <c r="I16" s="27"/>
      <c r="J16" s="75"/>
      <c r="K16" s="76" t="str">
        <f>VLOOKUP(H16,Sheet2!$E$3:$G$9,3,FALSE)</f>
        <v>Total Floor Area in square meters</v>
      </c>
      <c r="L16" s="27">
        <f>VLOOKUP(H16,Sheet2!$A$3:$B$9,2,FALSE)*I16</f>
        <v>0</v>
      </c>
      <c r="M16" s="63">
        <f>VLOOKUP(H16,Sheet2!$A$3:$C$9,3,FALSE)*L16/1000000</f>
        <v>0</v>
      </c>
      <c r="N16" s="27">
        <f>L16*0.15</f>
        <v>0</v>
      </c>
      <c r="O16" s="63">
        <f>VLOOKUP(H16,Sheet2!$A$3:$C$9,3,FALSE)*N16/1000000</f>
        <v>0</v>
      </c>
      <c r="P16" s="115">
        <f>N16*0.52673385</f>
        <v>0</v>
      </c>
      <c r="Q16" s="62">
        <f>VLOOKUP(H16,Sheet2!$E$3:$F$9,2,FALSE)*J16</f>
        <v>0</v>
      </c>
      <c r="R16" s="63">
        <f>VLOOKUP(H16,Sheet2!$E$3:$H$9,4,FALSE)*Q16/1000000</f>
        <v>0</v>
      </c>
      <c r="S16" s="62">
        <f>VLOOKUP(H16,Sheet2!$E$3:$I$9,5,FALSE)*Q16</f>
        <v>0</v>
      </c>
      <c r="T16" s="72">
        <f>VLOOKUP(H16,Sheet2!$E$3:$I$9,5,FALSE)*R16</f>
        <v>0</v>
      </c>
    </row>
    <row r="17" spans="1:20" s="20" customFormat="1" x14ac:dyDescent="0.45">
      <c r="A17" s="143"/>
      <c r="B17" s="30"/>
      <c r="C17" s="29"/>
      <c r="D17" s="29"/>
      <c r="E17" s="29"/>
      <c r="F17" s="29"/>
      <c r="G17" s="31"/>
      <c r="H17" s="28" t="s">
        <v>1</v>
      </c>
      <c r="I17" s="31"/>
      <c r="J17" s="77"/>
      <c r="K17" s="78" t="str">
        <f>VLOOKUP(H17,Sheet2!$E$3:$G$9,3,FALSE)</f>
        <v>Total Floor Area in square meters</v>
      </c>
      <c r="L17" s="31">
        <f>VLOOKUP(H17,Sheet2!$A$3:$B$9,2,FALSE)*I17</f>
        <v>0</v>
      </c>
      <c r="M17" s="31">
        <f>VLOOKUP(H17,Sheet2!$A$3:$C$9,3,FALSE)*L17/1000000</f>
        <v>0</v>
      </c>
      <c r="N17" s="31">
        <f>L17*0.15</f>
        <v>0</v>
      </c>
      <c r="O17" s="31">
        <f>VLOOKUP(H17,Sheet2!$A$3:$C$9,3,FALSE)*N17/1000000</f>
        <v>0</v>
      </c>
      <c r="P17" s="116">
        <f>N17*0.52673385</f>
        <v>0</v>
      </c>
      <c r="Q17" s="50">
        <f>VLOOKUP(H17,Sheet2!$E$3:$F$9,2,FALSE)*J17</f>
        <v>0</v>
      </c>
      <c r="R17" s="31">
        <f>VLOOKUP(H17,Sheet2!$E$3:$H$9,4,FALSE)*Q17/1000000</f>
        <v>0</v>
      </c>
      <c r="S17" s="50">
        <f>VLOOKUP(H17,Sheet2!$E$3:$I$9,5,FALSE)*Q17</f>
        <v>0</v>
      </c>
      <c r="T17" s="54">
        <f>VLOOKUP(H17,Sheet2!$E$3:$I$9,5,FALSE)*R17</f>
        <v>0</v>
      </c>
    </row>
    <row r="18" spans="1:20" s="20" customFormat="1" x14ac:dyDescent="0.45">
      <c r="A18" s="142"/>
      <c r="B18" s="18"/>
      <c r="C18" s="17"/>
      <c r="D18" s="17"/>
      <c r="E18" s="17"/>
      <c r="F18" s="17"/>
      <c r="G18" s="27"/>
      <c r="H18" s="16"/>
      <c r="I18" s="27"/>
      <c r="J18" s="75"/>
      <c r="K18" s="76">
        <f>VLOOKUP(H18,Sheet2!$E$3:$G$9,3,FALSE)</f>
        <v>0</v>
      </c>
      <c r="L18" s="27">
        <f>VLOOKUP(H18,Sheet2!$A$3:$B$9,2,FALSE)*I18</f>
        <v>0</v>
      </c>
      <c r="M18" s="63">
        <f>VLOOKUP(H18,Sheet2!$A$3:$C$9,3,FALSE)*L18/1000000</f>
        <v>0</v>
      </c>
      <c r="N18" s="27">
        <f t="shared" ref="N18:N81" si="5">L18*0.15</f>
        <v>0</v>
      </c>
      <c r="O18" s="63">
        <f>VLOOKUP(H18,Sheet2!$A$3:$C$9,3,FALSE)*N18/1000000</f>
        <v>0</v>
      </c>
      <c r="P18" s="115">
        <f t="shared" ref="P18:P81" si="6">N18*0.52673385</f>
        <v>0</v>
      </c>
      <c r="Q18" s="62">
        <f>VLOOKUP(H18,Sheet2!$E$3:$F$9,2,FALSE)*J18</f>
        <v>0</v>
      </c>
      <c r="R18" s="63">
        <f>VLOOKUP(H18,Sheet2!$E$3:$H$9,4,FALSE)*Q18/1000000</f>
        <v>0</v>
      </c>
      <c r="S18" s="62">
        <f>VLOOKUP(H18,Sheet2!$E$3:$I$9,5,FALSE)*Q18</f>
        <v>0</v>
      </c>
      <c r="T18" s="72">
        <f>VLOOKUP(H18,Sheet2!$E$3:$I$9,5,FALSE)*R18</f>
        <v>0</v>
      </c>
    </row>
    <row r="19" spans="1:20" s="20" customFormat="1" x14ac:dyDescent="0.45">
      <c r="A19" s="143"/>
      <c r="B19" s="30"/>
      <c r="C19" s="29"/>
      <c r="D19" s="29"/>
      <c r="E19" s="29"/>
      <c r="F19" s="29"/>
      <c r="G19" s="31"/>
      <c r="H19" s="28"/>
      <c r="I19" s="31"/>
      <c r="J19" s="77"/>
      <c r="K19" s="78">
        <f>VLOOKUP(H19,Sheet2!$E$3:$G$9,3,FALSE)</f>
        <v>0</v>
      </c>
      <c r="L19" s="31">
        <f>VLOOKUP(H19,Sheet2!$A$3:$B$9,2,FALSE)*I19</f>
        <v>0</v>
      </c>
      <c r="M19" s="31">
        <f>VLOOKUP(H19,Sheet2!$A$3:$C$9,3,FALSE)*L19/1000000</f>
        <v>0</v>
      </c>
      <c r="N19" s="31">
        <f t="shared" si="5"/>
        <v>0</v>
      </c>
      <c r="O19" s="31">
        <f>VLOOKUP(H19,Sheet2!$A$3:$C$9,3,FALSE)*N19/1000000</f>
        <v>0</v>
      </c>
      <c r="P19" s="116">
        <f t="shared" si="6"/>
        <v>0</v>
      </c>
      <c r="Q19" s="50">
        <f>VLOOKUP(H19,Sheet2!$E$3:$F$9,2,FALSE)*J19</f>
        <v>0</v>
      </c>
      <c r="R19" s="31">
        <f>VLOOKUP(H19,Sheet2!$E$3:$H$9,4,FALSE)*Q19/1000000</f>
        <v>0</v>
      </c>
      <c r="S19" s="50">
        <f>VLOOKUP(H19,Sheet2!$E$3:$I$9,5,FALSE)*Q19</f>
        <v>0</v>
      </c>
      <c r="T19" s="54">
        <f>VLOOKUP(H19,Sheet2!$E$3:$I$9,5,FALSE)*R19</f>
        <v>0</v>
      </c>
    </row>
    <row r="20" spans="1:20" s="20" customFormat="1" x14ac:dyDescent="0.45">
      <c r="A20" s="142"/>
      <c r="B20" s="18"/>
      <c r="C20" s="17"/>
      <c r="D20" s="17"/>
      <c r="E20" s="17"/>
      <c r="F20" s="17"/>
      <c r="G20" s="27"/>
      <c r="H20" s="16"/>
      <c r="I20" s="27"/>
      <c r="J20" s="75"/>
      <c r="K20" s="76">
        <f>VLOOKUP(H20,Sheet2!$E$3:$G$9,3,FALSE)</f>
        <v>0</v>
      </c>
      <c r="L20" s="27">
        <f>VLOOKUP(H20,Sheet2!$A$3:$B$9,2,FALSE)*I20</f>
        <v>0</v>
      </c>
      <c r="M20" s="63">
        <f>VLOOKUP(H20,Sheet2!$A$3:$C$9,3,FALSE)*L20/1000000</f>
        <v>0</v>
      </c>
      <c r="N20" s="27">
        <f t="shared" si="5"/>
        <v>0</v>
      </c>
      <c r="O20" s="63">
        <f>VLOOKUP(H20,Sheet2!$A$3:$C$9,3,FALSE)*N20/1000000</f>
        <v>0</v>
      </c>
      <c r="P20" s="115">
        <f t="shared" si="6"/>
        <v>0</v>
      </c>
      <c r="Q20" s="62">
        <f>VLOOKUP(H20,Sheet2!$E$3:$F$9,2,FALSE)*J20</f>
        <v>0</v>
      </c>
      <c r="R20" s="63">
        <f>VLOOKUP(H20,Sheet2!$E$3:$H$9,4,FALSE)*Q20/1000000</f>
        <v>0</v>
      </c>
      <c r="S20" s="62">
        <f>VLOOKUP(H20,Sheet2!$E$3:$I$9,5,FALSE)*Q20</f>
        <v>0</v>
      </c>
      <c r="T20" s="72">
        <f>VLOOKUP(H20,Sheet2!$E$3:$I$9,5,FALSE)*R20</f>
        <v>0</v>
      </c>
    </row>
    <row r="21" spans="1:20" s="20" customFormat="1" x14ac:dyDescent="0.45">
      <c r="A21" s="143"/>
      <c r="B21" s="30"/>
      <c r="C21" s="29"/>
      <c r="D21" s="29"/>
      <c r="E21" s="29"/>
      <c r="F21" s="29"/>
      <c r="G21" s="31"/>
      <c r="H21" s="28"/>
      <c r="I21" s="31"/>
      <c r="J21" s="77"/>
      <c r="K21" s="78">
        <f>VLOOKUP(H21,Sheet2!$E$3:$G$9,3,FALSE)</f>
        <v>0</v>
      </c>
      <c r="L21" s="31">
        <f>VLOOKUP(H21,Sheet2!$A$3:$B$9,2,FALSE)*I21</f>
        <v>0</v>
      </c>
      <c r="M21" s="31">
        <f>VLOOKUP(H21,Sheet2!$A$3:$C$9,3,FALSE)*L21/1000000</f>
        <v>0</v>
      </c>
      <c r="N21" s="31">
        <f t="shared" si="5"/>
        <v>0</v>
      </c>
      <c r="O21" s="31">
        <f>VLOOKUP(H21,Sheet2!$A$3:$C$9,3,FALSE)*N21/1000000</f>
        <v>0</v>
      </c>
      <c r="P21" s="116">
        <f t="shared" si="6"/>
        <v>0</v>
      </c>
      <c r="Q21" s="50">
        <f>VLOOKUP(H21,Sheet2!$E$3:$F$9,2,FALSE)*J21</f>
        <v>0</v>
      </c>
      <c r="R21" s="31">
        <f>VLOOKUP(H21,Sheet2!$E$3:$H$9,4,FALSE)*Q21/1000000</f>
        <v>0</v>
      </c>
      <c r="S21" s="50">
        <f>VLOOKUP(H21,Sheet2!$E$3:$I$9,5,FALSE)*Q21</f>
        <v>0</v>
      </c>
      <c r="T21" s="54">
        <f>VLOOKUP(H21,Sheet2!$E$3:$I$9,5,FALSE)*R21</f>
        <v>0</v>
      </c>
    </row>
    <row r="22" spans="1:20" s="20" customFormat="1" x14ac:dyDescent="0.45">
      <c r="A22" s="142"/>
      <c r="B22" s="18"/>
      <c r="C22" s="17"/>
      <c r="D22" s="17"/>
      <c r="E22" s="17"/>
      <c r="F22" s="17"/>
      <c r="G22" s="27"/>
      <c r="H22" s="16"/>
      <c r="I22" s="27"/>
      <c r="J22" s="75"/>
      <c r="K22" s="76">
        <f>VLOOKUP(H22,Sheet2!$E$3:$G$9,3,FALSE)</f>
        <v>0</v>
      </c>
      <c r="L22" s="27">
        <f>VLOOKUP(H22,Sheet2!$A$3:$B$9,2,FALSE)*I22</f>
        <v>0</v>
      </c>
      <c r="M22" s="63">
        <f>VLOOKUP(H22,Sheet2!$A$3:$C$9,3,FALSE)*L22/1000000</f>
        <v>0</v>
      </c>
      <c r="N22" s="27">
        <f t="shared" si="5"/>
        <v>0</v>
      </c>
      <c r="O22" s="63">
        <f>VLOOKUP(H22,Sheet2!$A$3:$C$9,3,FALSE)*N22/1000000</f>
        <v>0</v>
      </c>
      <c r="P22" s="115">
        <f t="shared" si="6"/>
        <v>0</v>
      </c>
      <c r="Q22" s="62">
        <f>VLOOKUP(H22,Sheet2!$E$3:$F$9,2,FALSE)*J22</f>
        <v>0</v>
      </c>
      <c r="R22" s="63">
        <f>VLOOKUP(H22,Sheet2!$E$3:$H$9,4,FALSE)*Q22/1000000</f>
        <v>0</v>
      </c>
      <c r="S22" s="62">
        <f>VLOOKUP(H22,Sheet2!$E$3:$I$9,5,FALSE)*Q22</f>
        <v>0</v>
      </c>
      <c r="T22" s="72">
        <f>VLOOKUP(H22,Sheet2!$E$3:$I$9,5,FALSE)*R22</f>
        <v>0</v>
      </c>
    </row>
    <row r="23" spans="1:20" s="20" customFormat="1" x14ac:dyDescent="0.45">
      <c r="A23" s="143"/>
      <c r="B23" s="30"/>
      <c r="C23" s="40"/>
      <c r="D23" s="29"/>
      <c r="E23" s="29"/>
      <c r="F23" s="29"/>
      <c r="G23" s="31"/>
      <c r="H23" s="28"/>
      <c r="I23" s="31"/>
      <c r="J23" s="77"/>
      <c r="K23" s="78">
        <f>VLOOKUP(H23,Sheet2!$E$3:$G$9,3,FALSE)</f>
        <v>0</v>
      </c>
      <c r="L23" s="31">
        <f>VLOOKUP(H23,Sheet2!$A$3:$B$9,2,FALSE)*I23</f>
        <v>0</v>
      </c>
      <c r="M23" s="31">
        <f>VLOOKUP(H23,Sheet2!$A$3:$C$9,3,FALSE)*L23/1000000</f>
        <v>0</v>
      </c>
      <c r="N23" s="31">
        <f t="shared" si="5"/>
        <v>0</v>
      </c>
      <c r="O23" s="31">
        <f>VLOOKUP(H23,Sheet2!$A$3:$C$9,3,FALSE)*N23/1000000</f>
        <v>0</v>
      </c>
      <c r="P23" s="116">
        <f t="shared" si="6"/>
        <v>0</v>
      </c>
      <c r="Q23" s="50">
        <f>VLOOKUP(H23,Sheet2!$E$3:$F$9,2,FALSE)*J23</f>
        <v>0</v>
      </c>
      <c r="R23" s="31">
        <f>VLOOKUP(H23,Sheet2!$E$3:$H$9,4,FALSE)*Q23/1000000</f>
        <v>0</v>
      </c>
      <c r="S23" s="50">
        <f>VLOOKUP(H23,Sheet2!$E$3:$I$9,5,FALSE)*Q23</f>
        <v>0</v>
      </c>
      <c r="T23" s="54">
        <f>VLOOKUP(H23,Sheet2!$E$3:$I$9,5,FALSE)*R23</f>
        <v>0</v>
      </c>
    </row>
    <row r="24" spans="1:20" s="20" customFormat="1" x14ac:dyDescent="0.45">
      <c r="A24" s="142"/>
      <c r="B24" s="18"/>
      <c r="C24" s="17"/>
      <c r="D24" s="17"/>
      <c r="E24" s="17"/>
      <c r="F24" s="17"/>
      <c r="G24" s="27"/>
      <c r="H24" s="16"/>
      <c r="I24" s="27"/>
      <c r="J24" s="75"/>
      <c r="K24" s="76">
        <f>VLOOKUP(H24,Sheet2!$E$3:$G$9,3,FALSE)</f>
        <v>0</v>
      </c>
      <c r="L24" s="27">
        <f>VLOOKUP(H24,Sheet2!$A$3:$B$9,2,FALSE)*I24</f>
        <v>0</v>
      </c>
      <c r="M24" s="63">
        <f>VLOOKUP(H24,Sheet2!$A$3:$C$9,3,FALSE)*L24/1000000</f>
        <v>0</v>
      </c>
      <c r="N24" s="27">
        <f t="shared" si="5"/>
        <v>0</v>
      </c>
      <c r="O24" s="63">
        <f>VLOOKUP(H24,Sheet2!$A$3:$C$9,3,FALSE)*N24/1000000</f>
        <v>0</v>
      </c>
      <c r="P24" s="115">
        <f t="shared" si="6"/>
        <v>0</v>
      </c>
      <c r="Q24" s="62">
        <f>VLOOKUP(H24,Sheet2!$E$3:$F$9,2,FALSE)*J24</f>
        <v>0</v>
      </c>
      <c r="R24" s="63">
        <f>VLOOKUP(H24,Sheet2!$E$3:$H$9,4,FALSE)*Q24/1000000</f>
        <v>0</v>
      </c>
      <c r="S24" s="62">
        <f>VLOOKUP(H24,Sheet2!$E$3:$I$9,5,FALSE)*Q24</f>
        <v>0</v>
      </c>
      <c r="T24" s="72">
        <f>VLOOKUP(H24,Sheet2!$E$3:$I$9,5,FALSE)*R24</f>
        <v>0</v>
      </c>
    </row>
    <row r="25" spans="1:20" s="20" customFormat="1" x14ac:dyDescent="0.45">
      <c r="A25" s="143"/>
      <c r="B25" s="30"/>
      <c r="C25" s="29"/>
      <c r="D25" s="29"/>
      <c r="E25" s="29"/>
      <c r="F25" s="29"/>
      <c r="G25" s="31"/>
      <c r="H25" s="28"/>
      <c r="I25" s="31"/>
      <c r="J25" s="77"/>
      <c r="K25" s="78">
        <f>VLOOKUP(H25,Sheet2!$E$3:$G$9,3,FALSE)</f>
        <v>0</v>
      </c>
      <c r="L25" s="31">
        <f>VLOOKUP(H25,Sheet2!$A$3:$B$9,2,FALSE)*I25</f>
        <v>0</v>
      </c>
      <c r="M25" s="31">
        <f>VLOOKUP(H25,Sheet2!$A$3:$C$9,3,FALSE)*L25/1000000</f>
        <v>0</v>
      </c>
      <c r="N25" s="31">
        <f t="shared" si="5"/>
        <v>0</v>
      </c>
      <c r="O25" s="31">
        <f>VLOOKUP(H25,Sheet2!$A$3:$C$9,3,FALSE)*N25/1000000</f>
        <v>0</v>
      </c>
      <c r="P25" s="116">
        <f t="shared" si="6"/>
        <v>0</v>
      </c>
      <c r="Q25" s="50">
        <f>VLOOKUP(H25,Sheet2!$E$3:$F$9,2,FALSE)*J25</f>
        <v>0</v>
      </c>
      <c r="R25" s="31">
        <f>VLOOKUP(H25,Sheet2!$E$3:$H$9,4,FALSE)*Q25/1000000</f>
        <v>0</v>
      </c>
      <c r="S25" s="50">
        <f>VLOOKUP(H25,Sheet2!$E$3:$I$9,5,FALSE)*Q25</f>
        <v>0</v>
      </c>
      <c r="T25" s="54">
        <f>VLOOKUP(H25,Sheet2!$E$3:$I$9,5,FALSE)*R25</f>
        <v>0</v>
      </c>
    </row>
    <row r="26" spans="1:20" s="20" customFormat="1" x14ac:dyDescent="0.45">
      <c r="A26" s="142"/>
      <c r="B26" s="18"/>
      <c r="C26" s="17"/>
      <c r="D26" s="17"/>
      <c r="E26" s="17"/>
      <c r="F26" s="17"/>
      <c r="G26" s="27"/>
      <c r="H26" s="16"/>
      <c r="I26" s="27"/>
      <c r="J26" s="75"/>
      <c r="K26" s="76">
        <f>VLOOKUP(H26,Sheet2!$E$3:$G$9,3,FALSE)</f>
        <v>0</v>
      </c>
      <c r="L26" s="27">
        <f>VLOOKUP(H26,Sheet2!$A$3:$B$9,2,FALSE)*I26</f>
        <v>0</v>
      </c>
      <c r="M26" s="63">
        <f>VLOOKUP(H26,Sheet2!$A$3:$C$9,3,FALSE)*L26/1000000</f>
        <v>0</v>
      </c>
      <c r="N26" s="27">
        <f t="shared" si="5"/>
        <v>0</v>
      </c>
      <c r="O26" s="63">
        <f>VLOOKUP(H26,Sheet2!$A$3:$C$9,3,FALSE)*N26/1000000</f>
        <v>0</v>
      </c>
      <c r="P26" s="115">
        <f t="shared" si="6"/>
        <v>0</v>
      </c>
      <c r="Q26" s="62">
        <f>VLOOKUP(H26,Sheet2!$E$3:$F$9,2,FALSE)*J26</f>
        <v>0</v>
      </c>
      <c r="R26" s="63">
        <f>VLOOKUP(H26,Sheet2!$E$3:$H$9,4,FALSE)*Q26/1000000</f>
        <v>0</v>
      </c>
      <c r="S26" s="62">
        <f>VLOOKUP(H26,Sheet2!$E$3:$I$9,5,FALSE)*Q26</f>
        <v>0</v>
      </c>
      <c r="T26" s="72">
        <f>VLOOKUP(H26,Sheet2!$E$3:$I$9,5,FALSE)*R26</f>
        <v>0</v>
      </c>
    </row>
    <row r="27" spans="1:20" s="20" customFormat="1" x14ac:dyDescent="0.45">
      <c r="A27" s="143"/>
      <c r="B27" s="30"/>
      <c r="C27" s="29"/>
      <c r="D27" s="29"/>
      <c r="E27" s="29"/>
      <c r="F27" s="29"/>
      <c r="G27" s="31"/>
      <c r="H27" s="28"/>
      <c r="I27" s="31"/>
      <c r="J27" s="77"/>
      <c r="K27" s="78">
        <f>VLOOKUP(H27,Sheet2!$E$3:$G$9,3,FALSE)</f>
        <v>0</v>
      </c>
      <c r="L27" s="31">
        <f>VLOOKUP(H27,Sheet2!$A$3:$B$9,2,FALSE)*I27</f>
        <v>0</v>
      </c>
      <c r="M27" s="31">
        <f>VLOOKUP(H27,Sheet2!$A$3:$C$9,3,FALSE)*L27/1000000</f>
        <v>0</v>
      </c>
      <c r="N27" s="31">
        <f t="shared" si="5"/>
        <v>0</v>
      </c>
      <c r="O27" s="31">
        <f>VLOOKUP(H27,Sheet2!$A$3:$C$9,3,FALSE)*N27/1000000</f>
        <v>0</v>
      </c>
      <c r="P27" s="116">
        <f t="shared" si="6"/>
        <v>0</v>
      </c>
      <c r="Q27" s="50">
        <f>VLOOKUP(H27,Sheet2!$E$3:$F$9,2,FALSE)*J27</f>
        <v>0</v>
      </c>
      <c r="R27" s="31">
        <f>VLOOKUP(H27,Sheet2!$E$3:$H$9,4,FALSE)*Q27/1000000</f>
        <v>0</v>
      </c>
      <c r="S27" s="50">
        <f>VLOOKUP(H27,Sheet2!$E$3:$I$9,5,FALSE)*Q27</f>
        <v>0</v>
      </c>
      <c r="T27" s="54">
        <f>VLOOKUP(H27,Sheet2!$E$3:$I$9,5,FALSE)*R27</f>
        <v>0</v>
      </c>
    </row>
    <row r="28" spans="1:20" s="20" customFormat="1" x14ac:dyDescent="0.45">
      <c r="A28" s="142"/>
      <c r="B28" s="18"/>
      <c r="C28" s="17"/>
      <c r="D28" s="39"/>
      <c r="E28" s="17"/>
      <c r="F28" s="17"/>
      <c r="G28" s="27"/>
      <c r="H28" s="16"/>
      <c r="I28" s="27"/>
      <c r="J28" s="75"/>
      <c r="K28" s="76">
        <f>VLOOKUP(H28,Sheet2!$E$3:$G$9,3,FALSE)</f>
        <v>0</v>
      </c>
      <c r="L28" s="27">
        <f>VLOOKUP(H28,Sheet2!$A$3:$B$9,2,FALSE)*I28</f>
        <v>0</v>
      </c>
      <c r="M28" s="63">
        <f>VLOOKUP(H28,Sheet2!$A$3:$C$9,3,FALSE)*L28/1000000</f>
        <v>0</v>
      </c>
      <c r="N28" s="27">
        <f t="shared" si="5"/>
        <v>0</v>
      </c>
      <c r="O28" s="63">
        <f>VLOOKUP(H28,Sheet2!$A$3:$C$9,3,FALSE)*N28/1000000</f>
        <v>0</v>
      </c>
      <c r="P28" s="115">
        <f t="shared" si="6"/>
        <v>0</v>
      </c>
      <c r="Q28" s="62">
        <f>VLOOKUP(H28,Sheet2!$E$3:$F$9,2,FALSE)*J28</f>
        <v>0</v>
      </c>
      <c r="R28" s="63">
        <f>VLOOKUP(H28,Sheet2!$E$3:$H$9,4,FALSE)*Q28/1000000</f>
        <v>0</v>
      </c>
      <c r="S28" s="62">
        <f>VLOOKUP(H28,Sheet2!$E$3:$I$9,5,FALSE)*Q28</f>
        <v>0</v>
      </c>
      <c r="T28" s="72">
        <f>VLOOKUP(H28,Sheet2!$E$3:$I$9,5,FALSE)*R28</f>
        <v>0</v>
      </c>
    </row>
    <row r="29" spans="1:20" s="20" customFormat="1" x14ac:dyDescent="0.45">
      <c r="A29" s="143"/>
      <c r="B29" s="30"/>
      <c r="C29" s="40"/>
      <c r="D29" s="40"/>
      <c r="E29" s="29"/>
      <c r="F29" s="29"/>
      <c r="G29" s="31"/>
      <c r="H29" s="28"/>
      <c r="I29" s="31"/>
      <c r="J29" s="77"/>
      <c r="K29" s="78">
        <f>VLOOKUP(H29,Sheet2!$E$3:$G$9,3,FALSE)</f>
        <v>0</v>
      </c>
      <c r="L29" s="31">
        <f>VLOOKUP(H29,Sheet2!$A$3:$B$9,2,FALSE)*I29</f>
        <v>0</v>
      </c>
      <c r="M29" s="31">
        <f>VLOOKUP(H29,Sheet2!$A$3:$C$9,3,FALSE)*L29/1000000</f>
        <v>0</v>
      </c>
      <c r="N29" s="31">
        <f t="shared" si="5"/>
        <v>0</v>
      </c>
      <c r="O29" s="31">
        <f>VLOOKUP(H29,Sheet2!$A$3:$C$9,3,FALSE)*N29/1000000</f>
        <v>0</v>
      </c>
      <c r="P29" s="116">
        <f t="shared" si="6"/>
        <v>0</v>
      </c>
      <c r="Q29" s="50">
        <f>VLOOKUP(H29,Sheet2!$E$3:$F$9,2,FALSE)*J29</f>
        <v>0</v>
      </c>
      <c r="R29" s="31">
        <f>VLOOKUP(H29,Sheet2!$E$3:$H$9,4,FALSE)*Q29/1000000</f>
        <v>0</v>
      </c>
      <c r="S29" s="50">
        <f>VLOOKUP(H29,Sheet2!$E$3:$I$9,5,FALSE)*Q29</f>
        <v>0</v>
      </c>
      <c r="T29" s="54">
        <f>VLOOKUP(H29,Sheet2!$E$3:$I$9,5,FALSE)*R29</f>
        <v>0</v>
      </c>
    </row>
    <row r="30" spans="1:20" s="20" customFormat="1" x14ac:dyDescent="0.45">
      <c r="A30" s="142"/>
      <c r="B30" s="18"/>
      <c r="C30" s="17"/>
      <c r="D30" s="17"/>
      <c r="E30" s="17"/>
      <c r="F30" s="17"/>
      <c r="G30" s="27"/>
      <c r="H30" s="16"/>
      <c r="I30" s="27"/>
      <c r="J30" s="75"/>
      <c r="K30" s="76">
        <f>VLOOKUP(H30,Sheet2!$E$3:$G$9,3,FALSE)</f>
        <v>0</v>
      </c>
      <c r="L30" s="27">
        <f>VLOOKUP(H30,Sheet2!$A$3:$B$9,2,FALSE)*I30</f>
        <v>0</v>
      </c>
      <c r="M30" s="63">
        <f>VLOOKUP(H30,Sheet2!$A$3:$C$9,3,FALSE)*L30/1000000</f>
        <v>0</v>
      </c>
      <c r="N30" s="27">
        <f t="shared" si="5"/>
        <v>0</v>
      </c>
      <c r="O30" s="63">
        <f>VLOOKUP(H30,Sheet2!$A$3:$C$9,3,FALSE)*N30/1000000</f>
        <v>0</v>
      </c>
      <c r="P30" s="115">
        <f t="shared" si="6"/>
        <v>0</v>
      </c>
      <c r="Q30" s="62">
        <f>VLOOKUP(H30,Sheet2!$E$3:$F$9,2,FALSE)*J30</f>
        <v>0</v>
      </c>
      <c r="R30" s="63">
        <f>VLOOKUP(H30,Sheet2!$E$3:$H$9,4,FALSE)*Q30/1000000</f>
        <v>0</v>
      </c>
      <c r="S30" s="62">
        <f>VLOOKUP(H30,Sheet2!$E$3:$I$9,5,FALSE)*Q30</f>
        <v>0</v>
      </c>
      <c r="T30" s="72">
        <f>VLOOKUP(H30,Sheet2!$E$3:$I$9,5,FALSE)*R30</f>
        <v>0</v>
      </c>
    </row>
    <row r="31" spans="1:20" s="20" customFormat="1" x14ac:dyDescent="0.45">
      <c r="A31" s="143"/>
      <c r="B31" s="30"/>
      <c r="C31" s="29"/>
      <c r="D31" s="29"/>
      <c r="E31" s="29"/>
      <c r="F31" s="29"/>
      <c r="G31" s="31"/>
      <c r="H31" s="28"/>
      <c r="I31" s="31"/>
      <c r="J31" s="77"/>
      <c r="K31" s="78">
        <f>VLOOKUP(H31,Sheet2!$E$3:$G$9,3,FALSE)</f>
        <v>0</v>
      </c>
      <c r="L31" s="31">
        <f>VLOOKUP(H31,Sheet2!$A$3:$B$9,2,FALSE)*I31</f>
        <v>0</v>
      </c>
      <c r="M31" s="31">
        <f>VLOOKUP(H31,Sheet2!$A$3:$C$9,3,FALSE)*L31/1000000</f>
        <v>0</v>
      </c>
      <c r="N31" s="31">
        <f t="shared" si="5"/>
        <v>0</v>
      </c>
      <c r="O31" s="31">
        <f>VLOOKUP(H31,Sheet2!$A$3:$C$9,3,FALSE)*N31/1000000</f>
        <v>0</v>
      </c>
      <c r="P31" s="116">
        <f t="shared" si="6"/>
        <v>0</v>
      </c>
      <c r="Q31" s="50">
        <f>VLOOKUP(H31,Sheet2!$E$3:$F$9,2,FALSE)*J31</f>
        <v>0</v>
      </c>
      <c r="R31" s="31">
        <f>VLOOKUP(H31,Sheet2!$E$3:$H$9,4,FALSE)*Q31/1000000</f>
        <v>0</v>
      </c>
      <c r="S31" s="50">
        <f>VLOOKUP(H31,Sheet2!$E$3:$I$9,5,FALSE)*Q31</f>
        <v>0</v>
      </c>
      <c r="T31" s="54">
        <f>VLOOKUP(H31,Sheet2!$E$3:$I$9,5,FALSE)*R31</f>
        <v>0</v>
      </c>
    </row>
    <row r="32" spans="1:20" s="20" customFormat="1" x14ac:dyDescent="0.45">
      <c r="A32" s="144"/>
      <c r="B32" s="19"/>
      <c r="C32" s="17"/>
      <c r="D32" s="17"/>
      <c r="E32" s="17"/>
      <c r="F32" s="17"/>
      <c r="G32" s="27"/>
      <c r="H32" s="16"/>
      <c r="I32" s="27"/>
      <c r="J32" s="75"/>
      <c r="K32" s="76">
        <f>VLOOKUP(H32,Sheet2!$E$3:$G$9,3,FALSE)</f>
        <v>0</v>
      </c>
      <c r="L32" s="27">
        <f>VLOOKUP(H32,Sheet2!$A$3:$B$9,2,FALSE)*I32</f>
        <v>0</v>
      </c>
      <c r="M32" s="63">
        <f>VLOOKUP(H32,Sheet2!$A$3:$C$9,3,FALSE)*L32/1000000</f>
        <v>0</v>
      </c>
      <c r="N32" s="27">
        <f t="shared" si="5"/>
        <v>0</v>
      </c>
      <c r="O32" s="63">
        <f>VLOOKUP(H32,Sheet2!$A$3:$C$9,3,FALSE)*N32/1000000</f>
        <v>0</v>
      </c>
      <c r="P32" s="115">
        <f t="shared" si="6"/>
        <v>0</v>
      </c>
      <c r="Q32" s="62">
        <f>VLOOKUP(H32,Sheet2!$E$3:$F$9,2,FALSE)*J32</f>
        <v>0</v>
      </c>
      <c r="R32" s="63">
        <f>VLOOKUP(H32,Sheet2!$E$3:$H$9,4,FALSE)*Q32/1000000</f>
        <v>0</v>
      </c>
      <c r="S32" s="62">
        <f>VLOOKUP(H32,Sheet2!$E$3:$I$9,5,FALSE)*Q32</f>
        <v>0</v>
      </c>
      <c r="T32" s="72">
        <f>VLOOKUP(H32,Sheet2!$E$3:$I$9,5,FALSE)*R32</f>
        <v>0</v>
      </c>
    </row>
    <row r="33" spans="1:20" s="20" customFormat="1" x14ac:dyDescent="0.45">
      <c r="A33" s="145"/>
      <c r="B33" s="32"/>
      <c r="C33" s="29"/>
      <c r="D33" s="29"/>
      <c r="E33" s="29"/>
      <c r="F33" s="29"/>
      <c r="G33" s="31"/>
      <c r="H33" s="28"/>
      <c r="I33" s="31"/>
      <c r="J33" s="77"/>
      <c r="K33" s="78">
        <f>VLOOKUP(H33,Sheet2!$E$3:$G$9,3,FALSE)</f>
        <v>0</v>
      </c>
      <c r="L33" s="31">
        <f>VLOOKUP(H33,Sheet2!$A$3:$B$9,2,FALSE)*I33</f>
        <v>0</v>
      </c>
      <c r="M33" s="31">
        <f>VLOOKUP(H33,Sheet2!$A$3:$C$9,3,FALSE)*L33/1000000</f>
        <v>0</v>
      </c>
      <c r="N33" s="31">
        <f t="shared" si="5"/>
        <v>0</v>
      </c>
      <c r="O33" s="31">
        <f>VLOOKUP(H33,Sheet2!$A$3:$C$9,3,FALSE)*N33/1000000</f>
        <v>0</v>
      </c>
      <c r="P33" s="116">
        <f t="shared" si="6"/>
        <v>0</v>
      </c>
      <c r="Q33" s="50">
        <f>VLOOKUP(H33,Sheet2!$E$3:$F$9,2,FALSE)*J33</f>
        <v>0</v>
      </c>
      <c r="R33" s="31">
        <f>VLOOKUP(H33,Sheet2!$E$3:$H$9,4,FALSE)*Q33/1000000</f>
        <v>0</v>
      </c>
      <c r="S33" s="50">
        <f>VLOOKUP(H33,Sheet2!$E$3:$I$9,5,FALSE)*Q33</f>
        <v>0</v>
      </c>
      <c r="T33" s="54">
        <f>VLOOKUP(H33,Sheet2!$E$3:$I$9,5,FALSE)*R33</f>
        <v>0</v>
      </c>
    </row>
    <row r="34" spans="1:20" s="20" customFormat="1" x14ac:dyDescent="0.45">
      <c r="A34" s="144"/>
      <c r="B34" s="19"/>
      <c r="C34" s="17"/>
      <c r="D34" s="17"/>
      <c r="E34" s="17"/>
      <c r="F34" s="17"/>
      <c r="G34" s="27"/>
      <c r="H34" s="16"/>
      <c r="I34" s="27"/>
      <c r="J34" s="75"/>
      <c r="K34" s="76">
        <f>VLOOKUP(H34,Sheet2!$E$3:$G$9,3,FALSE)</f>
        <v>0</v>
      </c>
      <c r="L34" s="27">
        <f>VLOOKUP(H34,Sheet2!$A$3:$B$9,2,FALSE)*I34</f>
        <v>0</v>
      </c>
      <c r="M34" s="63">
        <f>VLOOKUP(H34,Sheet2!$A$3:$C$9,3,FALSE)*L34/1000000</f>
        <v>0</v>
      </c>
      <c r="N34" s="27">
        <f t="shared" si="5"/>
        <v>0</v>
      </c>
      <c r="O34" s="63">
        <f>VLOOKUP(H34,Sheet2!$A$3:$C$9,3,FALSE)*N34/1000000</f>
        <v>0</v>
      </c>
      <c r="P34" s="115">
        <f t="shared" si="6"/>
        <v>0</v>
      </c>
      <c r="Q34" s="62">
        <f>VLOOKUP(H34,Sheet2!$E$3:$F$9,2,FALSE)*J34</f>
        <v>0</v>
      </c>
      <c r="R34" s="63">
        <f>VLOOKUP(H34,Sheet2!$E$3:$H$9,4,FALSE)*Q34/1000000</f>
        <v>0</v>
      </c>
      <c r="S34" s="62">
        <f>VLOOKUP(H34,Sheet2!$E$3:$I$9,5,FALSE)*Q34</f>
        <v>0</v>
      </c>
      <c r="T34" s="72">
        <f>VLOOKUP(H34,Sheet2!$E$3:$I$9,5,FALSE)*R34</f>
        <v>0</v>
      </c>
    </row>
    <row r="35" spans="1:20" s="20" customFormat="1" x14ac:dyDescent="0.45">
      <c r="A35" s="145"/>
      <c r="B35" s="32"/>
      <c r="C35" s="29"/>
      <c r="D35" s="29"/>
      <c r="E35" s="29"/>
      <c r="F35" s="29"/>
      <c r="G35" s="31"/>
      <c r="H35" s="28"/>
      <c r="I35" s="31"/>
      <c r="J35" s="77"/>
      <c r="K35" s="78">
        <f>VLOOKUP(H35,Sheet2!$E$3:$G$9,3,FALSE)</f>
        <v>0</v>
      </c>
      <c r="L35" s="31">
        <f>VLOOKUP(H35,Sheet2!$A$3:$B$9,2,FALSE)*I35</f>
        <v>0</v>
      </c>
      <c r="M35" s="31">
        <f>VLOOKUP(H35,Sheet2!$A$3:$C$9,3,FALSE)*L35/1000000</f>
        <v>0</v>
      </c>
      <c r="N35" s="31">
        <f t="shared" si="5"/>
        <v>0</v>
      </c>
      <c r="O35" s="31">
        <f>VLOOKUP(H35,Sheet2!$A$3:$C$9,3,FALSE)*N35/1000000</f>
        <v>0</v>
      </c>
      <c r="P35" s="116">
        <f t="shared" si="6"/>
        <v>0</v>
      </c>
      <c r="Q35" s="50">
        <f>VLOOKUP(H35,Sheet2!$E$3:$F$9,2,FALSE)*J35</f>
        <v>0</v>
      </c>
      <c r="R35" s="31">
        <f>VLOOKUP(H35,Sheet2!$E$3:$H$9,4,FALSE)*Q35/1000000</f>
        <v>0</v>
      </c>
      <c r="S35" s="50">
        <f>VLOOKUP(H35,Sheet2!$E$3:$I$9,5,FALSE)*Q35</f>
        <v>0</v>
      </c>
      <c r="T35" s="54">
        <f>VLOOKUP(H35,Sheet2!$E$3:$I$9,5,FALSE)*R35</f>
        <v>0</v>
      </c>
    </row>
    <row r="36" spans="1:20" s="20" customFormat="1" x14ac:dyDescent="0.45">
      <c r="A36" s="144"/>
      <c r="B36" s="19"/>
      <c r="C36" s="17"/>
      <c r="D36" s="17"/>
      <c r="E36" s="17"/>
      <c r="F36" s="17"/>
      <c r="G36" s="27"/>
      <c r="H36" s="16"/>
      <c r="I36" s="27"/>
      <c r="J36" s="75"/>
      <c r="K36" s="76">
        <f>VLOOKUP(H36,Sheet2!$E$3:$G$9,3,FALSE)</f>
        <v>0</v>
      </c>
      <c r="L36" s="27">
        <f>VLOOKUP(H36,Sheet2!$A$3:$B$9,2,FALSE)*I36</f>
        <v>0</v>
      </c>
      <c r="M36" s="63">
        <f>VLOOKUP(H36,Sheet2!$A$3:$C$9,3,FALSE)*L36/1000000</f>
        <v>0</v>
      </c>
      <c r="N36" s="27">
        <f t="shared" si="5"/>
        <v>0</v>
      </c>
      <c r="O36" s="63">
        <f>VLOOKUP(H36,Sheet2!$A$3:$C$9,3,FALSE)*N36/1000000</f>
        <v>0</v>
      </c>
      <c r="P36" s="115">
        <f t="shared" si="6"/>
        <v>0</v>
      </c>
      <c r="Q36" s="62">
        <f>VLOOKUP(H36,Sheet2!$E$3:$F$9,2,FALSE)*J36</f>
        <v>0</v>
      </c>
      <c r="R36" s="63">
        <f>VLOOKUP(H36,Sheet2!$E$3:$H$9,4,FALSE)*Q36/1000000</f>
        <v>0</v>
      </c>
      <c r="S36" s="62">
        <f>VLOOKUP(H36,Sheet2!$E$3:$I$9,5,FALSE)*Q36</f>
        <v>0</v>
      </c>
      <c r="T36" s="72">
        <f>VLOOKUP(H36,Sheet2!$E$3:$I$9,5,FALSE)*R36</f>
        <v>0</v>
      </c>
    </row>
    <row r="37" spans="1:20" s="20" customFormat="1" x14ac:dyDescent="0.45">
      <c r="A37" s="145"/>
      <c r="B37" s="32"/>
      <c r="C37" s="29"/>
      <c r="D37" s="29"/>
      <c r="E37" s="29"/>
      <c r="F37" s="29"/>
      <c r="G37" s="31"/>
      <c r="H37" s="28"/>
      <c r="I37" s="31"/>
      <c r="J37" s="77"/>
      <c r="K37" s="78">
        <f>VLOOKUP(H37,Sheet2!$E$3:$G$9,3,FALSE)</f>
        <v>0</v>
      </c>
      <c r="L37" s="31">
        <f>VLOOKUP(H37,Sheet2!$A$3:$B$9,2,FALSE)*I37</f>
        <v>0</v>
      </c>
      <c r="M37" s="31">
        <f>VLOOKUP(H37,Sheet2!$A$3:$C$9,3,FALSE)*L37/1000000</f>
        <v>0</v>
      </c>
      <c r="N37" s="31">
        <f t="shared" si="5"/>
        <v>0</v>
      </c>
      <c r="O37" s="31">
        <f>VLOOKUP(H37,Sheet2!$A$3:$C$9,3,FALSE)*N37/1000000</f>
        <v>0</v>
      </c>
      <c r="P37" s="116">
        <f t="shared" si="6"/>
        <v>0</v>
      </c>
      <c r="Q37" s="50">
        <f>VLOOKUP(H37,Sheet2!$E$3:$F$9,2,FALSE)*J37</f>
        <v>0</v>
      </c>
      <c r="R37" s="31">
        <f>VLOOKUP(H37,Sheet2!$E$3:$H$9,4,FALSE)*Q37/1000000</f>
        <v>0</v>
      </c>
      <c r="S37" s="50">
        <f>VLOOKUP(H37,Sheet2!$E$3:$I$9,5,FALSE)*Q37</f>
        <v>0</v>
      </c>
      <c r="T37" s="54">
        <f>VLOOKUP(H37,Sheet2!$E$3:$I$9,5,FALSE)*R37</f>
        <v>0</v>
      </c>
    </row>
    <row r="38" spans="1:20" s="20" customFormat="1" x14ac:dyDescent="0.45">
      <c r="A38" s="144"/>
      <c r="B38" s="19"/>
      <c r="C38" s="17"/>
      <c r="D38" s="17"/>
      <c r="E38" s="17"/>
      <c r="F38" s="17"/>
      <c r="G38" s="27"/>
      <c r="H38" s="16"/>
      <c r="I38" s="27"/>
      <c r="J38" s="75"/>
      <c r="K38" s="76">
        <f>VLOOKUP(H38,Sheet2!$E$3:$G$9,3,FALSE)</f>
        <v>0</v>
      </c>
      <c r="L38" s="27">
        <f>VLOOKUP(H38,Sheet2!$A$3:$B$9,2,FALSE)*I38</f>
        <v>0</v>
      </c>
      <c r="M38" s="63">
        <f>VLOOKUP(H38,Sheet2!$A$3:$C$9,3,FALSE)*L38/1000000</f>
        <v>0</v>
      </c>
      <c r="N38" s="27">
        <f t="shared" si="5"/>
        <v>0</v>
      </c>
      <c r="O38" s="63">
        <f>VLOOKUP(H38,Sheet2!$A$3:$C$9,3,FALSE)*N38/1000000</f>
        <v>0</v>
      </c>
      <c r="P38" s="115">
        <f t="shared" si="6"/>
        <v>0</v>
      </c>
      <c r="Q38" s="62">
        <f>VLOOKUP(H38,Sheet2!$E$3:$F$9,2,FALSE)*J38</f>
        <v>0</v>
      </c>
      <c r="R38" s="63">
        <f>VLOOKUP(H38,Sheet2!$E$3:$H$9,4,FALSE)*Q38/1000000</f>
        <v>0</v>
      </c>
      <c r="S38" s="62">
        <f>VLOOKUP(H38,Sheet2!$E$3:$I$9,5,FALSE)*Q38</f>
        <v>0</v>
      </c>
      <c r="T38" s="72">
        <f>VLOOKUP(H38,Sheet2!$E$3:$I$9,5,FALSE)*R38</f>
        <v>0</v>
      </c>
    </row>
    <row r="39" spans="1:20" s="20" customFormat="1" x14ac:dyDescent="0.45">
      <c r="A39" s="145"/>
      <c r="B39" s="32"/>
      <c r="C39" s="29"/>
      <c r="D39" s="29"/>
      <c r="E39" s="29"/>
      <c r="F39" s="29"/>
      <c r="G39" s="31"/>
      <c r="H39" s="28"/>
      <c r="I39" s="31"/>
      <c r="J39" s="77"/>
      <c r="K39" s="78">
        <f>VLOOKUP(H39,Sheet2!$E$3:$G$9,3,FALSE)</f>
        <v>0</v>
      </c>
      <c r="L39" s="31">
        <f>VLOOKUP(H39,Sheet2!$A$3:$B$9,2,FALSE)*I39</f>
        <v>0</v>
      </c>
      <c r="M39" s="31">
        <f>VLOOKUP(H39,Sheet2!$A$3:$C$9,3,FALSE)*L39/1000000</f>
        <v>0</v>
      </c>
      <c r="N39" s="31">
        <f t="shared" si="5"/>
        <v>0</v>
      </c>
      <c r="O39" s="31">
        <f>VLOOKUP(H39,Sheet2!$A$3:$C$9,3,FALSE)*N39/1000000</f>
        <v>0</v>
      </c>
      <c r="P39" s="116">
        <f t="shared" si="6"/>
        <v>0</v>
      </c>
      <c r="Q39" s="50">
        <f>VLOOKUP(H39,Sheet2!$E$3:$F$9,2,FALSE)*J39</f>
        <v>0</v>
      </c>
      <c r="R39" s="31">
        <f>VLOOKUP(H39,Sheet2!$E$3:$H$9,4,FALSE)*Q39/1000000</f>
        <v>0</v>
      </c>
      <c r="S39" s="50">
        <f>VLOOKUP(H39,Sheet2!$E$3:$I$9,5,FALSE)*Q39</f>
        <v>0</v>
      </c>
      <c r="T39" s="54">
        <f>VLOOKUP(H39,Sheet2!$E$3:$I$9,5,FALSE)*R39</f>
        <v>0</v>
      </c>
    </row>
    <row r="40" spans="1:20" s="20" customFormat="1" x14ac:dyDescent="0.45">
      <c r="A40" s="144"/>
      <c r="B40" s="19"/>
      <c r="C40" s="17"/>
      <c r="D40" s="17"/>
      <c r="E40" s="17"/>
      <c r="F40" s="17"/>
      <c r="G40" s="27"/>
      <c r="H40" s="16"/>
      <c r="I40" s="27"/>
      <c r="J40" s="75"/>
      <c r="K40" s="76">
        <f>VLOOKUP(H40,Sheet2!$E$3:$G$9,3,FALSE)</f>
        <v>0</v>
      </c>
      <c r="L40" s="27">
        <f>VLOOKUP(H40,Sheet2!$A$3:$B$9,2,FALSE)*I40</f>
        <v>0</v>
      </c>
      <c r="M40" s="63">
        <f>VLOOKUP(H40,Sheet2!$A$3:$C$9,3,FALSE)*L40/1000000</f>
        <v>0</v>
      </c>
      <c r="N40" s="27">
        <f t="shared" si="5"/>
        <v>0</v>
      </c>
      <c r="O40" s="63">
        <f>VLOOKUP(H40,Sheet2!$A$3:$C$9,3,FALSE)*N40/1000000</f>
        <v>0</v>
      </c>
      <c r="P40" s="115">
        <f t="shared" si="6"/>
        <v>0</v>
      </c>
      <c r="Q40" s="62">
        <f>VLOOKUP(H40,Sheet2!$E$3:$F$9,2,FALSE)*J40</f>
        <v>0</v>
      </c>
      <c r="R40" s="63">
        <f>VLOOKUP(H40,Sheet2!$E$3:$H$9,4,FALSE)*Q40/1000000</f>
        <v>0</v>
      </c>
      <c r="S40" s="62">
        <f>VLOOKUP(H40,Sheet2!$E$3:$I$9,5,FALSE)*Q40</f>
        <v>0</v>
      </c>
      <c r="T40" s="72">
        <f>VLOOKUP(H40,Sheet2!$E$3:$I$9,5,FALSE)*R40</f>
        <v>0</v>
      </c>
    </row>
    <row r="41" spans="1:20" s="20" customFormat="1" x14ac:dyDescent="0.45">
      <c r="A41" s="145"/>
      <c r="B41" s="32"/>
      <c r="C41" s="29"/>
      <c r="D41" s="29"/>
      <c r="E41" s="29"/>
      <c r="F41" s="29"/>
      <c r="G41" s="31"/>
      <c r="H41" s="28"/>
      <c r="I41" s="31"/>
      <c r="J41" s="77"/>
      <c r="K41" s="78">
        <f>VLOOKUP(H41,Sheet2!$E$3:$G$9,3,FALSE)</f>
        <v>0</v>
      </c>
      <c r="L41" s="31">
        <f>VLOOKUP(H41,Sheet2!$A$3:$B$9,2,FALSE)*I41</f>
        <v>0</v>
      </c>
      <c r="M41" s="31">
        <f>VLOOKUP(H41,Sheet2!$A$3:$C$9,3,FALSE)*L41/1000000</f>
        <v>0</v>
      </c>
      <c r="N41" s="31">
        <f t="shared" si="5"/>
        <v>0</v>
      </c>
      <c r="O41" s="31">
        <f>VLOOKUP(H41,Sheet2!$A$3:$C$9,3,FALSE)*N41/1000000</f>
        <v>0</v>
      </c>
      <c r="P41" s="116">
        <f t="shared" si="6"/>
        <v>0</v>
      </c>
      <c r="Q41" s="50">
        <f>VLOOKUP(H41,Sheet2!$E$3:$F$9,2,FALSE)*J41</f>
        <v>0</v>
      </c>
      <c r="R41" s="31">
        <f>VLOOKUP(H41,Sheet2!$E$3:$H$9,4,FALSE)*Q41/1000000</f>
        <v>0</v>
      </c>
      <c r="S41" s="50">
        <f>VLOOKUP(H41,Sheet2!$E$3:$I$9,5,FALSE)*Q41</f>
        <v>0</v>
      </c>
      <c r="T41" s="54">
        <f>VLOOKUP(H41,Sheet2!$E$3:$I$9,5,FALSE)*R41</f>
        <v>0</v>
      </c>
    </row>
    <row r="42" spans="1:20" s="20" customFormat="1" x14ac:dyDescent="0.45">
      <c r="A42" s="144"/>
      <c r="B42" s="19"/>
      <c r="C42" s="17"/>
      <c r="D42" s="17"/>
      <c r="E42" s="17"/>
      <c r="F42" s="17"/>
      <c r="G42" s="27"/>
      <c r="H42" s="16"/>
      <c r="I42" s="27"/>
      <c r="J42" s="75"/>
      <c r="K42" s="76">
        <f>VLOOKUP(H42,Sheet2!$E$3:$G$9,3,FALSE)</f>
        <v>0</v>
      </c>
      <c r="L42" s="27">
        <f>VLOOKUP(H42,Sheet2!$A$3:$B$9,2,FALSE)*I42</f>
        <v>0</v>
      </c>
      <c r="M42" s="63">
        <f>VLOOKUP(H42,Sheet2!$A$3:$C$9,3,FALSE)*L42/1000000</f>
        <v>0</v>
      </c>
      <c r="N42" s="27">
        <f t="shared" si="5"/>
        <v>0</v>
      </c>
      <c r="O42" s="63">
        <f>VLOOKUP(H42,Sheet2!$A$3:$C$9,3,FALSE)*N42/1000000</f>
        <v>0</v>
      </c>
      <c r="P42" s="115">
        <f t="shared" si="6"/>
        <v>0</v>
      </c>
      <c r="Q42" s="62">
        <f>VLOOKUP(H42,Sheet2!$E$3:$F$9,2,FALSE)*J42</f>
        <v>0</v>
      </c>
      <c r="R42" s="63">
        <f>VLOOKUP(H42,Sheet2!$E$3:$H$9,4,FALSE)*Q42/1000000</f>
        <v>0</v>
      </c>
      <c r="S42" s="62">
        <f>VLOOKUP(H42,Sheet2!$E$3:$I$9,5,FALSE)*Q42</f>
        <v>0</v>
      </c>
      <c r="T42" s="72">
        <f>VLOOKUP(H42,Sheet2!$E$3:$I$9,5,FALSE)*R42</f>
        <v>0</v>
      </c>
    </row>
    <row r="43" spans="1:20" s="20" customFormat="1" x14ac:dyDescent="0.45">
      <c r="A43" s="145"/>
      <c r="B43" s="32"/>
      <c r="C43" s="29"/>
      <c r="D43" s="29"/>
      <c r="E43" s="29"/>
      <c r="F43" s="29"/>
      <c r="G43" s="31"/>
      <c r="H43" s="28"/>
      <c r="I43" s="31"/>
      <c r="J43" s="77"/>
      <c r="K43" s="78">
        <f>VLOOKUP(H43,Sheet2!$E$3:$G$9,3,FALSE)</f>
        <v>0</v>
      </c>
      <c r="L43" s="31">
        <f>VLOOKUP(H43,Sheet2!$A$3:$B$9,2,FALSE)*I43</f>
        <v>0</v>
      </c>
      <c r="M43" s="31">
        <f>VLOOKUP(H43,Sheet2!$A$3:$C$9,3,FALSE)*L43/1000000</f>
        <v>0</v>
      </c>
      <c r="N43" s="31">
        <f t="shared" si="5"/>
        <v>0</v>
      </c>
      <c r="O43" s="31">
        <f>VLOOKUP(H43,Sheet2!$A$3:$C$9,3,FALSE)*N43/1000000</f>
        <v>0</v>
      </c>
      <c r="P43" s="116">
        <f t="shared" si="6"/>
        <v>0</v>
      </c>
      <c r="Q43" s="50">
        <f>VLOOKUP(H43,Sheet2!$E$3:$F$9,2,FALSE)*J43</f>
        <v>0</v>
      </c>
      <c r="R43" s="31">
        <f>VLOOKUP(H43,Sheet2!$E$3:$H$9,4,FALSE)*Q43/1000000</f>
        <v>0</v>
      </c>
      <c r="S43" s="50">
        <f>VLOOKUP(H43,Sheet2!$E$3:$I$9,5,FALSE)*Q43</f>
        <v>0</v>
      </c>
      <c r="T43" s="54">
        <f>VLOOKUP(H43,Sheet2!$E$3:$I$9,5,FALSE)*R43</f>
        <v>0</v>
      </c>
    </row>
    <row r="44" spans="1:20" s="20" customFormat="1" x14ac:dyDescent="0.45">
      <c r="A44" s="144"/>
      <c r="B44" s="19"/>
      <c r="C44" s="17"/>
      <c r="D44" s="17"/>
      <c r="E44" s="17"/>
      <c r="F44" s="17"/>
      <c r="G44" s="27"/>
      <c r="H44" s="16"/>
      <c r="I44" s="27"/>
      <c r="J44" s="75"/>
      <c r="K44" s="76">
        <f>VLOOKUP(H44,Sheet2!$E$3:$G$9,3,FALSE)</f>
        <v>0</v>
      </c>
      <c r="L44" s="27">
        <f>VLOOKUP(H44,Sheet2!$A$3:$B$9,2,FALSE)*I44</f>
        <v>0</v>
      </c>
      <c r="M44" s="63">
        <f>VLOOKUP(H44,Sheet2!$A$3:$C$9,3,FALSE)*L44/1000000</f>
        <v>0</v>
      </c>
      <c r="N44" s="27">
        <f t="shared" si="5"/>
        <v>0</v>
      </c>
      <c r="O44" s="63">
        <f>VLOOKUP(H44,Sheet2!$A$3:$C$9,3,FALSE)*N44/1000000</f>
        <v>0</v>
      </c>
      <c r="P44" s="115">
        <f t="shared" si="6"/>
        <v>0</v>
      </c>
      <c r="Q44" s="62">
        <f>VLOOKUP(H44,Sheet2!$E$3:$F$9,2,FALSE)*J44</f>
        <v>0</v>
      </c>
      <c r="R44" s="63">
        <f>VLOOKUP(H44,Sheet2!$E$3:$H$9,4,FALSE)*Q44/1000000</f>
        <v>0</v>
      </c>
      <c r="S44" s="62">
        <f>VLOOKUP(H44,Sheet2!$E$3:$I$9,5,FALSE)*Q44</f>
        <v>0</v>
      </c>
      <c r="T44" s="72">
        <f>VLOOKUP(H44,Sheet2!$E$3:$I$9,5,FALSE)*R44</f>
        <v>0</v>
      </c>
    </row>
    <row r="45" spans="1:20" s="20" customFormat="1" x14ac:dyDescent="0.45">
      <c r="A45" s="145"/>
      <c r="B45" s="32"/>
      <c r="C45" s="29"/>
      <c r="D45" s="29"/>
      <c r="E45" s="29"/>
      <c r="F45" s="29"/>
      <c r="G45" s="31"/>
      <c r="H45" s="28"/>
      <c r="I45" s="31"/>
      <c r="J45" s="77"/>
      <c r="K45" s="78">
        <f>VLOOKUP(H45,Sheet2!$E$3:$G$9,3,FALSE)</f>
        <v>0</v>
      </c>
      <c r="L45" s="31">
        <f>VLOOKUP(H45,Sheet2!$A$3:$B$9,2,FALSE)*I45</f>
        <v>0</v>
      </c>
      <c r="M45" s="31">
        <f>VLOOKUP(H45,Sheet2!$A$3:$C$9,3,FALSE)*L45/1000000</f>
        <v>0</v>
      </c>
      <c r="N45" s="31">
        <f t="shared" si="5"/>
        <v>0</v>
      </c>
      <c r="O45" s="31">
        <f>VLOOKUP(H45,Sheet2!$A$3:$C$9,3,FALSE)*N45/1000000</f>
        <v>0</v>
      </c>
      <c r="P45" s="116">
        <f t="shared" si="6"/>
        <v>0</v>
      </c>
      <c r="Q45" s="50">
        <f>VLOOKUP(H45,Sheet2!$E$3:$F$9,2,FALSE)*J45</f>
        <v>0</v>
      </c>
      <c r="R45" s="31">
        <f>VLOOKUP(H45,Sheet2!$E$3:$H$9,4,FALSE)*Q45/1000000</f>
        <v>0</v>
      </c>
      <c r="S45" s="50">
        <f>VLOOKUP(H45,Sheet2!$E$3:$I$9,5,FALSE)*Q45</f>
        <v>0</v>
      </c>
      <c r="T45" s="54">
        <f>VLOOKUP(H45,Sheet2!$E$3:$I$9,5,FALSE)*R45</f>
        <v>0</v>
      </c>
    </row>
    <row r="46" spans="1:20" s="20" customFormat="1" x14ac:dyDescent="0.45">
      <c r="A46" s="144"/>
      <c r="B46" s="19"/>
      <c r="C46" s="17"/>
      <c r="D46" s="17"/>
      <c r="E46" s="17"/>
      <c r="F46" s="17"/>
      <c r="G46" s="27"/>
      <c r="H46" s="16"/>
      <c r="I46" s="27"/>
      <c r="J46" s="75"/>
      <c r="K46" s="76">
        <f>VLOOKUP(H46,Sheet2!$E$3:$G$9,3,FALSE)</f>
        <v>0</v>
      </c>
      <c r="L46" s="27">
        <f>VLOOKUP(H46,Sheet2!$A$3:$B$9,2,FALSE)*I46</f>
        <v>0</v>
      </c>
      <c r="M46" s="63">
        <f>VLOOKUP(H46,Sheet2!$A$3:$C$9,3,FALSE)*L46/1000000</f>
        <v>0</v>
      </c>
      <c r="N46" s="27">
        <f t="shared" si="5"/>
        <v>0</v>
      </c>
      <c r="O46" s="63">
        <f>VLOOKUP(H46,Sheet2!$A$3:$C$9,3,FALSE)*N46/1000000</f>
        <v>0</v>
      </c>
      <c r="P46" s="115">
        <f t="shared" si="6"/>
        <v>0</v>
      </c>
      <c r="Q46" s="62">
        <f>VLOOKUP(H46,Sheet2!$E$3:$F$9,2,FALSE)*J46</f>
        <v>0</v>
      </c>
      <c r="R46" s="63">
        <f>VLOOKUP(H46,Sheet2!$E$3:$H$9,4,FALSE)*Q46/1000000</f>
        <v>0</v>
      </c>
      <c r="S46" s="62">
        <f>VLOOKUP(H46,Sheet2!$E$3:$I$9,5,FALSE)*Q46</f>
        <v>0</v>
      </c>
      <c r="T46" s="72">
        <f>VLOOKUP(H46,Sheet2!$E$3:$I$9,5,FALSE)*R46</f>
        <v>0</v>
      </c>
    </row>
    <row r="47" spans="1:20" s="20" customFormat="1" x14ac:dyDescent="0.45">
      <c r="A47" s="145"/>
      <c r="B47" s="32"/>
      <c r="C47" s="29"/>
      <c r="D47" s="29"/>
      <c r="E47" s="29"/>
      <c r="F47" s="29"/>
      <c r="G47" s="31"/>
      <c r="H47" s="28"/>
      <c r="I47" s="31"/>
      <c r="J47" s="77"/>
      <c r="K47" s="78">
        <f>VLOOKUP(H47,Sheet2!$E$3:$G$9,3,FALSE)</f>
        <v>0</v>
      </c>
      <c r="L47" s="31">
        <f>VLOOKUP(H47,Sheet2!$A$3:$B$9,2,FALSE)*I47</f>
        <v>0</v>
      </c>
      <c r="M47" s="31">
        <f>VLOOKUP(H47,Sheet2!$A$3:$C$9,3,FALSE)*L47/1000000</f>
        <v>0</v>
      </c>
      <c r="N47" s="31">
        <f t="shared" si="5"/>
        <v>0</v>
      </c>
      <c r="O47" s="31">
        <f>VLOOKUP(H47,Sheet2!$A$3:$C$9,3,FALSE)*N47/1000000</f>
        <v>0</v>
      </c>
      <c r="P47" s="116">
        <f t="shared" si="6"/>
        <v>0</v>
      </c>
      <c r="Q47" s="50">
        <f>VLOOKUP(H47,Sheet2!$E$3:$F$9,2,FALSE)*J47</f>
        <v>0</v>
      </c>
      <c r="R47" s="31">
        <f>VLOOKUP(H47,Sheet2!$E$3:$H$9,4,FALSE)*Q47/1000000</f>
        <v>0</v>
      </c>
      <c r="S47" s="50">
        <f>VLOOKUP(H47,Sheet2!$E$3:$I$9,5,FALSE)*Q47</f>
        <v>0</v>
      </c>
      <c r="T47" s="54">
        <f>VLOOKUP(H47,Sheet2!$E$3:$I$9,5,FALSE)*R47</f>
        <v>0</v>
      </c>
    </row>
    <row r="48" spans="1:20" s="20" customFormat="1" x14ac:dyDescent="0.45">
      <c r="A48" s="144"/>
      <c r="B48" s="19"/>
      <c r="C48" s="17"/>
      <c r="D48" s="17"/>
      <c r="E48" s="17"/>
      <c r="F48" s="17"/>
      <c r="G48" s="27"/>
      <c r="H48" s="16"/>
      <c r="I48" s="27"/>
      <c r="J48" s="75"/>
      <c r="K48" s="76">
        <f>VLOOKUP(H48,Sheet2!$E$3:$G$9,3,FALSE)</f>
        <v>0</v>
      </c>
      <c r="L48" s="27">
        <f>VLOOKUP(H48,Sheet2!$A$3:$B$9,2,FALSE)*I48</f>
        <v>0</v>
      </c>
      <c r="M48" s="63">
        <f>VLOOKUP(H48,Sheet2!$A$3:$C$9,3,FALSE)*L48/1000000</f>
        <v>0</v>
      </c>
      <c r="N48" s="27">
        <f t="shared" si="5"/>
        <v>0</v>
      </c>
      <c r="O48" s="63">
        <f>VLOOKUP(H48,Sheet2!$A$3:$C$9,3,FALSE)*N48/1000000</f>
        <v>0</v>
      </c>
      <c r="P48" s="115">
        <f t="shared" si="6"/>
        <v>0</v>
      </c>
      <c r="Q48" s="62">
        <f>VLOOKUP(H48,Sheet2!$E$3:$F$9,2,FALSE)*J48</f>
        <v>0</v>
      </c>
      <c r="R48" s="63">
        <f>VLOOKUP(H48,Sheet2!$E$3:$H$9,4,FALSE)*Q48/1000000</f>
        <v>0</v>
      </c>
      <c r="S48" s="62">
        <f>VLOOKUP(H48,Sheet2!$E$3:$I$9,5,FALSE)*Q48</f>
        <v>0</v>
      </c>
      <c r="T48" s="72">
        <f>VLOOKUP(H48,Sheet2!$E$3:$I$9,5,FALSE)*R48</f>
        <v>0</v>
      </c>
    </row>
    <row r="49" spans="1:20" s="20" customFormat="1" x14ac:dyDescent="0.45">
      <c r="A49" s="145"/>
      <c r="B49" s="32"/>
      <c r="C49" s="29"/>
      <c r="D49" s="29"/>
      <c r="E49" s="29"/>
      <c r="F49" s="29"/>
      <c r="G49" s="31"/>
      <c r="H49" s="28"/>
      <c r="I49" s="31"/>
      <c r="J49" s="77"/>
      <c r="K49" s="78">
        <f>VLOOKUP(H49,Sheet2!$E$3:$G$9,3,FALSE)</f>
        <v>0</v>
      </c>
      <c r="L49" s="31">
        <f>VLOOKUP(H49,Sheet2!$A$3:$B$9,2,FALSE)*I49</f>
        <v>0</v>
      </c>
      <c r="M49" s="31">
        <f>VLOOKUP(H49,Sheet2!$A$3:$C$9,3,FALSE)*L49/1000000</f>
        <v>0</v>
      </c>
      <c r="N49" s="31">
        <f t="shared" si="5"/>
        <v>0</v>
      </c>
      <c r="O49" s="31">
        <f>VLOOKUP(H49,Sheet2!$A$3:$C$9,3,FALSE)*N49/1000000</f>
        <v>0</v>
      </c>
      <c r="P49" s="116">
        <f t="shared" si="6"/>
        <v>0</v>
      </c>
      <c r="Q49" s="50">
        <f>VLOOKUP(H49,Sheet2!$E$3:$F$9,2,FALSE)*J49</f>
        <v>0</v>
      </c>
      <c r="R49" s="31">
        <f>VLOOKUP(H49,Sheet2!$E$3:$H$9,4,FALSE)*Q49/1000000</f>
        <v>0</v>
      </c>
      <c r="S49" s="50">
        <f>VLOOKUP(H49,Sheet2!$E$3:$I$9,5,FALSE)*Q49</f>
        <v>0</v>
      </c>
      <c r="T49" s="54">
        <f>VLOOKUP(H49,Sheet2!$E$3:$I$9,5,FALSE)*R49</f>
        <v>0</v>
      </c>
    </row>
    <row r="50" spans="1:20" s="20" customFormat="1" x14ac:dyDescent="0.45">
      <c r="A50" s="144"/>
      <c r="B50" s="19"/>
      <c r="C50" s="17"/>
      <c r="D50" s="17"/>
      <c r="E50" s="17"/>
      <c r="F50" s="17"/>
      <c r="G50" s="27"/>
      <c r="H50" s="16"/>
      <c r="I50" s="27"/>
      <c r="J50" s="75"/>
      <c r="K50" s="76">
        <f>VLOOKUP(H50,Sheet2!$E$3:$G$9,3,FALSE)</f>
        <v>0</v>
      </c>
      <c r="L50" s="27">
        <f>VLOOKUP(H50,Sheet2!$A$3:$B$9,2,FALSE)*I50</f>
        <v>0</v>
      </c>
      <c r="M50" s="63">
        <f>VLOOKUP(H50,Sheet2!$A$3:$C$9,3,FALSE)*L50/1000000</f>
        <v>0</v>
      </c>
      <c r="N50" s="27">
        <f t="shared" si="5"/>
        <v>0</v>
      </c>
      <c r="O50" s="63">
        <f>VLOOKUP(H50,Sheet2!$A$3:$C$9,3,FALSE)*N50/1000000</f>
        <v>0</v>
      </c>
      <c r="P50" s="115">
        <f t="shared" si="6"/>
        <v>0</v>
      </c>
      <c r="Q50" s="62">
        <f>VLOOKUP(H50,Sheet2!$E$3:$F$9,2,FALSE)*J50</f>
        <v>0</v>
      </c>
      <c r="R50" s="63">
        <f>VLOOKUP(H50,Sheet2!$E$3:$H$9,4,FALSE)*Q50/1000000</f>
        <v>0</v>
      </c>
      <c r="S50" s="62">
        <f>VLOOKUP(H50,Sheet2!$E$3:$I$9,5,FALSE)*Q50</f>
        <v>0</v>
      </c>
      <c r="T50" s="72">
        <f>VLOOKUP(H50,Sheet2!$E$3:$I$9,5,FALSE)*R50</f>
        <v>0</v>
      </c>
    </row>
    <row r="51" spans="1:20" s="20" customFormat="1" x14ac:dyDescent="0.45">
      <c r="A51" s="145"/>
      <c r="B51" s="32"/>
      <c r="C51" s="29"/>
      <c r="D51" s="29"/>
      <c r="E51" s="29"/>
      <c r="F51" s="29"/>
      <c r="G51" s="31"/>
      <c r="H51" s="28"/>
      <c r="I51" s="31"/>
      <c r="J51" s="77"/>
      <c r="K51" s="78">
        <f>VLOOKUP(H51,Sheet2!$E$3:$G$9,3,FALSE)</f>
        <v>0</v>
      </c>
      <c r="L51" s="31">
        <f>VLOOKUP(H51,Sheet2!$A$3:$B$9,2,FALSE)*I51</f>
        <v>0</v>
      </c>
      <c r="M51" s="31">
        <f>VLOOKUP(H51,Sheet2!$A$3:$C$9,3,FALSE)*L51/1000000</f>
        <v>0</v>
      </c>
      <c r="N51" s="31">
        <f t="shared" si="5"/>
        <v>0</v>
      </c>
      <c r="O51" s="31">
        <f>VLOOKUP(H51,Sheet2!$A$3:$C$9,3,FALSE)*N51/1000000</f>
        <v>0</v>
      </c>
      <c r="P51" s="116">
        <f t="shared" si="6"/>
        <v>0</v>
      </c>
      <c r="Q51" s="50">
        <f>VLOOKUP(H51,Sheet2!$E$3:$F$9,2,FALSE)*J51</f>
        <v>0</v>
      </c>
      <c r="R51" s="31">
        <f>VLOOKUP(H51,Sheet2!$E$3:$H$9,4,FALSE)*Q51/1000000</f>
        <v>0</v>
      </c>
      <c r="S51" s="50">
        <f>VLOOKUP(H51,Sheet2!$E$3:$I$9,5,FALSE)*Q51</f>
        <v>0</v>
      </c>
      <c r="T51" s="54">
        <f>VLOOKUP(H51,Sheet2!$E$3:$I$9,5,FALSE)*R51</f>
        <v>0</v>
      </c>
    </row>
    <row r="52" spans="1:20" s="20" customFormat="1" x14ac:dyDescent="0.45">
      <c r="A52" s="144"/>
      <c r="B52" s="19"/>
      <c r="C52" s="17"/>
      <c r="D52" s="17"/>
      <c r="E52" s="17"/>
      <c r="F52" s="17"/>
      <c r="G52" s="27"/>
      <c r="H52" s="16"/>
      <c r="I52" s="27"/>
      <c r="J52" s="75"/>
      <c r="K52" s="76">
        <f>VLOOKUP(H52,Sheet2!$E$3:$G$9,3,FALSE)</f>
        <v>0</v>
      </c>
      <c r="L52" s="27">
        <f>VLOOKUP(H52,Sheet2!$A$3:$B$9,2,FALSE)*I52</f>
        <v>0</v>
      </c>
      <c r="M52" s="63">
        <f>VLOOKUP(H52,Sheet2!$A$3:$C$9,3,FALSE)*L52/1000000</f>
        <v>0</v>
      </c>
      <c r="N52" s="27">
        <f t="shared" si="5"/>
        <v>0</v>
      </c>
      <c r="O52" s="63">
        <f>VLOOKUP(H52,Sheet2!$A$3:$C$9,3,FALSE)*N52/1000000</f>
        <v>0</v>
      </c>
      <c r="P52" s="115">
        <f t="shared" si="6"/>
        <v>0</v>
      </c>
      <c r="Q52" s="62">
        <f>VLOOKUP(H52,Sheet2!$E$3:$F$9,2,FALSE)*J52</f>
        <v>0</v>
      </c>
      <c r="R52" s="63">
        <f>VLOOKUP(H52,Sheet2!$E$3:$H$9,4,FALSE)*Q52/1000000</f>
        <v>0</v>
      </c>
      <c r="S52" s="62">
        <f>VLOOKUP(H52,Sheet2!$E$3:$I$9,5,FALSE)*Q52</f>
        <v>0</v>
      </c>
      <c r="T52" s="72">
        <f>VLOOKUP(H52,Sheet2!$E$3:$I$9,5,FALSE)*R52</f>
        <v>0</v>
      </c>
    </row>
    <row r="53" spans="1:20" s="20" customFormat="1" x14ac:dyDescent="0.45">
      <c r="A53" s="145"/>
      <c r="B53" s="32"/>
      <c r="C53" s="29"/>
      <c r="D53" s="29"/>
      <c r="E53" s="29"/>
      <c r="F53" s="29"/>
      <c r="G53" s="31"/>
      <c r="H53" s="28"/>
      <c r="I53" s="31"/>
      <c r="J53" s="77"/>
      <c r="K53" s="78">
        <f>VLOOKUP(H53,Sheet2!$E$3:$G$9,3,FALSE)</f>
        <v>0</v>
      </c>
      <c r="L53" s="31">
        <f>VLOOKUP(H53,Sheet2!$A$3:$B$9,2,FALSE)*I53</f>
        <v>0</v>
      </c>
      <c r="M53" s="31">
        <f>VLOOKUP(H53,Sheet2!$A$3:$C$9,3,FALSE)*L53/1000000</f>
        <v>0</v>
      </c>
      <c r="N53" s="31">
        <f t="shared" si="5"/>
        <v>0</v>
      </c>
      <c r="O53" s="31">
        <f>VLOOKUP(H53,Sheet2!$A$3:$C$9,3,FALSE)*N53/1000000</f>
        <v>0</v>
      </c>
      <c r="P53" s="116">
        <f t="shared" si="6"/>
        <v>0</v>
      </c>
      <c r="Q53" s="50">
        <f>VLOOKUP(H53,Sheet2!$E$3:$F$9,2,FALSE)*J53</f>
        <v>0</v>
      </c>
      <c r="R53" s="31">
        <f>VLOOKUP(H53,Sheet2!$E$3:$H$9,4,FALSE)*Q53/1000000</f>
        <v>0</v>
      </c>
      <c r="S53" s="50">
        <f>VLOOKUP(H53,Sheet2!$E$3:$I$9,5,FALSE)*Q53</f>
        <v>0</v>
      </c>
      <c r="T53" s="54">
        <f>VLOOKUP(H53,Sheet2!$E$3:$I$9,5,FALSE)*R53</f>
        <v>0</v>
      </c>
    </row>
    <row r="54" spans="1:20" s="20" customFormat="1" x14ac:dyDescent="0.45">
      <c r="A54" s="144"/>
      <c r="B54" s="19"/>
      <c r="C54" s="17"/>
      <c r="D54" s="17"/>
      <c r="E54" s="17"/>
      <c r="F54" s="17"/>
      <c r="G54" s="27"/>
      <c r="H54" s="16"/>
      <c r="I54" s="27"/>
      <c r="J54" s="75"/>
      <c r="K54" s="76">
        <f>VLOOKUP(H54,Sheet2!$E$3:$G$9,3,FALSE)</f>
        <v>0</v>
      </c>
      <c r="L54" s="27">
        <f>VLOOKUP(H54,Sheet2!$A$3:$B$9,2,FALSE)*I54</f>
        <v>0</v>
      </c>
      <c r="M54" s="63">
        <f>VLOOKUP(H54,Sheet2!$A$3:$C$9,3,FALSE)*L54/1000000</f>
        <v>0</v>
      </c>
      <c r="N54" s="27">
        <f t="shared" si="5"/>
        <v>0</v>
      </c>
      <c r="O54" s="63">
        <f>VLOOKUP(H54,Sheet2!$A$3:$C$9,3,FALSE)*N54/1000000</f>
        <v>0</v>
      </c>
      <c r="P54" s="115">
        <f t="shared" si="6"/>
        <v>0</v>
      </c>
      <c r="Q54" s="62">
        <f>VLOOKUP(H54,Sheet2!$E$3:$F$9,2,FALSE)*J54</f>
        <v>0</v>
      </c>
      <c r="R54" s="63">
        <f>VLOOKUP(H54,Sheet2!$E$3:$H$9,4,FALSE)*Q54/1000000</f>
        <v>0</v>
      </c>
      <c r="S54" s="62">
        <f>VLOOKUP(H54,Sheet2!$E$3:$I$9,5,FALSE)*Q54</f>
        <v>0</v>
      </c>
      <c r="T54" s="72">
        <f>VLOOKUP(H54,Sheet2!$E$3:$I$9,5,FALSE)*R54</f>
        <v>0</v>
      </c>
    </row>
    <row r="55" spans="1:20" s="20" customFormat="1" x14ac:dyDescent="0.45">
      <c r="A55" s="145"/>
      <c r="B55" s="32"/>
      <c r="C55" s="29"/>
      <c r="D55" s="29"/>
      <c r="E55" s="29"/>
      <c r="F55" s="29"/>
      <c r="G55" s="31"/>
      <c r="H55" s="28"/>
      <c r="I55" s="31"/>
      <c r="J55" s="77"/>
      <c r="K55" s="78">
        <f>VLOOKUP(H55,Sheet2!$E$3:$G$9,3,FALSE)</f>
        <v>0</v>
      </c>
      <c r="L55" s="31">
        <f>VLOOKUP(H55,Sheet2!$A$3:$B$9,2,FALSE)*I55</f>
        <v>0</v>
      </c>
      <c r="M55" s="31">
        <f>VLOOKUP(H55,Sheet2!$A$3:$C$9,3,FALSE)*L55/1000000</f>
        <v>0</v>
      </c>
      <c r="N55" s="31">
        <f t="shared" si="5"/>
        <v>0</v>
      </c>
      <c r="O55" s="31">
        <f>VLOOKUP(H55,Sheet2!$A$3:$C$9,3,FALSE)*N55/1000000</f>
        <v>0</v>
      </c>
      <c r="P55" s="116">
        <f t="shared" si="6"/>
        <v>0</v>
      </c>
      <c r="Q55" s="50">
        <f>VLOOKUP(H55,Sheet2!$E$3:$F$9,2,FALSE)*J55</f>
        <v>0</v>
      </c>
      <c r="R55" s="31">
        <f>VLOOKUP(H55,Sheet2!$E$3:$H$9,4,FALSE)*Q55/1000000</f>
        <v>0</v>
      </c>
      <c r="S55" s="50">
        <f>VLOOKUP(H55,Sheet2!$E$3:$I$9,5,FALSE)*Q55</f>
        <v>0</v>
      </c>
      <c r="T55" s="54">
        <f>VLOOKUP(H55,Sheet2!$E$3:$I$9,5,FALSE)*R55</f>
        <v>0</v>
      </c>
    </row>
    <row r="56" spans="1:20" s="20" customFormat="1" x14ac:dyDescent="0.45">
      <c r="A56" s="144"/>
      <c r="B56" s="19"/>
      <c r="C56" s="17"/>
      <c r="D56" s="17"/>
      <c r="E56" s="17"/>
      <c r="F56" s="17"/>
      <c r="G56" s="27"/>
      <c r="H56" s="16"/>
      <c r="I56" s="27"/>
      <c r="J56" s="75"/>
      <c r="K56" s="76">
        <f>VLOOKUP(H56,Sheet2!$E$3:$G$9,3,FALSE)</f>
        <v>0</v>
      </c>
      <c r="L56" s="27">
        <f>VLOOKUP(H56,Sheet2!$A$3:$B$9,2,FALSE)*I56</f>
        <v>0</v>
      </c>
      <c r="M56" s="63">
        <f>VLOOKUP(H56,Sheet2!$A$3:$C$9,3,FALSE)*L56/1000000</f>
        <v>0</v>
      </c>
      <c r="N56" s="27">
        <f t="shared" si="5"/>
        <v>0</v>
      </c>
      <c r="O56" s="63">
        <f>VLOOKUP(H56,Sheet2!$A$3:$C$9,3,FALSE)*N56/1000000</f>
        <v>0</v>
      </c>
      <c r="P56" s="115">
        <f t="shared" si="6"/>
        <v>0</v>
      </c>
      <c r="Q56" s="62">
        <f>VLOOKUP(H56,Sheet2!$E$3:$F$9,2,FALSE)*J56</f>
        <v>0</v>
      </c>
      <c r="R56" s="63">
        <f>VLOOKUP(H56,Sheet2!$E$3:$H$9,4,FALSE)*Q56/1000000</f>
        <v>0</v>
      </c>
      <c r="S56" s="62">
        <f>VLOOKUP(H56,Sheet2!$E$3:$I$9,5,FALSE)*Q56</f>
        <v>0</v>
      </c>
      <c r="T56" s="72">
        <f>VLOOKUP(H56,Sheet2!$E$3:$I$9,5,FALSE)*R56</f>
        <v>0</v>
      </c>
    </row>
    <row r="57" spans="1:20" s="20" customFormat="1" x14ac:dyDescent="0.45">
      <c r="A57" s="145"/>
      <c r="B57" s="32"/>
      <c r="C57" s="29"/>
      <c r="D57" s="29"/>
      <c r="E57" s="29"/>
      <c r="F57" s="29"/>
      <c r="G57" s="31"/>
      <c r="H57" s="28"/>
      <c r="I57" s="31"/>
      <c r="J57" s="77"/>
      <c r="K57" s="78">
        <f>VLOOKUP(H57,Sheet2!$E$3:$G$9,3,FALSE)</f>
        <v>0</v>
      </c>
      <c r="L57" s="31">
        <f>VLOOKUP(H57,Sheet2!$A$3:$B$9,2,FALSE)*I57</f>
        <v>0</v>
      </c>
      <c r="M57" s="31">
        <f>VLOOKUP(H57,Sheet2!$A$3:$C$9,3,FALSE)*L57/1000000</f>
        <v>0</v>
      </c>
      <c r="N57" s="31">
        <f t="shared" si="5"/>
        <v>0</v>
      </c>
      <c r="O57" s="31">
        <f>VLOOKUP(H57,Sheet2!$A$3:$C$9,3,FALSE)*N57/1000000</f>
        <v>0</v>
      </c>
      <c r="P57" s="116">
        <f t="shared" si="6"/>
        <v>0</v>
      </c>
      <c r="Q57" s="50">
        <f>VLOOKUP(H57,Sheet2!$E$3:$F$9,2,FALSE)*J57</f>
        <v>0</v>
      </c>
      <c r="R57" s="31">
        <f>VLOOKUP(H57,Sheet2!$E$3:$H$9,4,FALSE)*Q57/1000000</f>
        <v>0</v>
      </c>
      <c r="S57" s="50">
        <f>VLOOKUP(H57,Sheet2!$E$3:$I$9,5,FALSE)*Q57</f>
        <v>0</v>
      </c>
      <c r="T57" s="54">
        <f>VLOOKUP(H57,Sheet2!$E$3:$I$9,5,FALSE)*R57</f>
        <v>0</v>
      </c>
    </row>
    <row r="58" spans="1:20" s="20" customFormat="1" x14ac:dyDescent="0.45">
      <c r="A58" s="144"/>
      <c r="B58" s="19"/>
      <c r="C58" s="17"/>
      <c r="D58" s="17"/>
      <c r="E58" s="17"/>
      <c r="F58" s="17"/>
      <c r="G58" s="27"/>
      <c r="H58" s="16"/>
      <c r="I58" s="27"/>
      <c r="J58" s="75"/>
      <c r="K58" s="76">
        <f>VLOOKUP(H58,Sheet2!$E$3:$G$9,3,FALSE)</f>
        <v>0</v>
      </c>
      <c r="L58" s="27">
        <f>VLOOKUP(H58,Sheet2!$A$3:$B$9,2,FALSE)*I58</f>
        <v>0</v>
      </c>
      <c r="M58" s="63">
        <f>VLOOKUP(H58,Sheet2!$A$3:$C$9,3,FALSE)*L58/1000000</f>
        <v>0</v>
      </c>
      <c r="N58" s="27">
        <f t="shared" si="5"/>
        <v>0</v>
      </c>
      <c r="O58" s="63">
        <f>VLOOKUP(H58,Sheet2!$A$3:$C$9,3,FALSE)*N58/1000000</f>
        <v>0</v>
      </c>
      <c r="P58" s="115">
        <f t="shared" si="6"/>
        <v>0</v>
      </c>
      <c r="Q58" s="62">
        <f>VLOOKUP(H58,Sheet2!$E$3:$F$9,2,FALSE)*J58</f>
        <v>0</v>
      </c>
      <c r="R58" s="63">
        <f>VLOOKUP(H58,Sheet2!$E$3:$H$9,4,FALSE)*Q58/1000000</f>
        <v>0</v>
      </c>
      <c r="S58" s="62">
        <f>VLOOKUP(H58,Sheet2!$E$3:$I$9,5,FALSE)*Q58</f>
        <v>0</v>
      </c>
      <c r="T58" s="72">
        <f>VLOOKUP(H58,Sheet2!$E$3:$I$9,5,FALSE)*R58</f>
        <v>0</v>
      </c>
    </row>
    <row r="59" spans="1:20" s="20" customFormat="1" x14ac:dyDescent="0.45">
      <c r="A59" s="145"/>
      <c r="B59" s="32"/>
      <c r="C59" s="29"/>
      <c r="D59" s="29"/>
      <c r="E59" s="29"/>
      <c r="F59" s="29"/>
      <c r="G59" s="31"/>
      <c r="H59" s="28"/>
      <c r="I59" s="31"/>
      <c r="J59" s="77"/>
      <c r="K59" s="78">
        <f>VLOOKUP(H59,Sheet2!$E$3:$G$9,3,FALSE)</f>
        <v>0</v>
      </c>
      <c r="L59" s="31">
        <f>VLOOKUP(H59,Sheet2!$A$3:$B$9,2,FALSE)*I59</f>
        <v>0</v>
      </c>
      <c r="M59" s="31">
        <f>VLOOKUP(H59,Sheet2!$A$3:$C$9,3,FALSE)*L59/1000000</f>
        <v>0</v>
      </c>
      <c r="N59" s="31">
        <f t="shared" si="5"/>
        <v>0</v>
      </c>
      <c r="O59" s="31">
        <f>VLOOKUP(H59,Sheet2!$A$3:$C$9,3,FALSE)*N59/1000000</f>
        <v>0</v>
      </c>
      <c r="P59" s="116">
        <f t="shared" si="6"/>
        <v>0</v>
      </c>
      <c r="Q59" s="50">
        <f>VLOOKUP(H59,Sheet2!$E$3:$F$9,2,FALSE)*J59</f>
        <v>0</v>
      </c>
      <c r="R59" s="31">
        <f>VLOOKUP(H59,Sheet2!$E$3:$H$9,4,FALSE)*Q59/1000000</f>
        <v>0</v>
      </c>
      <c r="S59" s="50">
        <f>VLOOKUP(H59,Sheet2!$E$3:$I$9,5,FALSE)*Q59</f>
        <v>0</v>
      </c>
      <c r="T59" s="54">
        <f>VLOOKUP(H59,Sheet2!$E$3:$I$9,5,FALSE)*R59</f>
        <v>0</v>
      </c>
    </row>
    <row r="60" spans="1:20" s="20" customFormat="1" x14ac:dyDescent="0.45">
      <c r="A60" s="144"/>
      <c r="B60" s="19"/>
      <c r="C60" s="17"/>
      <c r="D60" s="17"/>
      <c r="E60" s="17"/>
      <c r="F60" s="17"/>
      <c r="G60" s="27"/>
      <c r="H60" s="16"/>
      <c r="I60" s="27"/>
      <c r="J60" s="75"/>
      <c r="K60" s="76">
        <f>VLOOKUP(H60,Sheet2!$E$3:$G$9,3,FALSE)</f>
        <v>0</v>
      </c>
      <c r="L60" s="27">
        <f>VLOOKUP(H60,Sheet2!$A$3:$B$9,2,FALSE)*I60</f>
        <v>0</v>
      </c>
      <c r="M60" s="63">
        <f>VLOOKUP(H60,Sheet2!$A$3:$C$9,3,FALSE)*L60/1000000</f>
        <v>0</v>
      </c>
      <c r="N60" s="27">
        <f t="shared" si="5"/>
        <v>0</v>
      </c>
      <c r="O60" s="63">
        <f>VLOOKUP(H60,Sheet2!$A$3:$C$9,3,FALSE)*N60/1000000</f>
        <v>0</v>
      </c>
      <c r="P60" s="115">
        <f t="shared" si="6"/>
        <v>0</v>
      </c>
      <c r="Q60" s="62">
        <f>VLOOKUP(H60,Sheet2!$E$3:$F$9,2,FALSE)*J60</f>
        <v>0</v>
      </c>
      <c r="R60" s="63">
        <f>VLOOKUP(H60,Sheet2!$E$3:$H$9,4,FALSE)*Q60/1000000</f>
        <v>0</v>
      </c>
      <c r="S60" s="62">
        <f>VLOOKUP(H60,Sheet2!$E$3:$I$9,5,FALSE)*Q60</f>
        <v>0</v>
      </c>
      <c r="T60" s="72">
        <f>VLOOKUP(H60,Sheet2!$E$3:$I$9,5,FALSE)*R60</f>
        <v>0</v>
      </c>
    </row>
    <row r="61" spans="1:20" s="20" customFormat="1" x14ac:dyDescent="0.45">
      <c r="A61" s="145"/>
      <c r="B61" s="32"/>
      <c r="C61" s="29"/>
      <c r="D61" s="29"/>
      <c r="E61" s="29"/>
      <c r="F61" s="29"/>
      <c r="G61" s="31"/>
      <c r="H61" s="28"/>
      <c r="I61" s="31"/>
      <c r="J61" s="77"/>
      <c r="K61" s="78">
        <f>VLOOKUP(H61,Sheet2!$E$3:$G$9,3,FALSE)</f>
        <v>0</v>
      </c>
      <c r="L61" s="31">
        <f>VLOOKUP(H61,Sheet2!$A$3:$B$9,2,FALSE)*I61</f>
        <v>0</v>
      </c>
      <c r="M61" s="31">
        <f>VLOOKUP(H61,Sheet2!$A$3:$C$9,3,FALSE)*L61/1000000</f>
        <v>0</v>
      </c>
      <c r="N61" s="31">
        <f t="shared" si="5"/>
        <v>0</v>
      </c>
      <c r="O61" s="31">
        <f>VLOOKUP(H61,Sheet2!$A$3:$C$9,3,FALSE)*N61/1000000</f>
        <v>0</v>
      </c>
      <c r="P61" s="116">
        <f t="shared" si="6"/>
        <v>0</v>
      </c>
      <c r="Q61" s="50">
        <f>VLOOKUP(H61,Sheet2!$E$3:$F$9,2,FALSE)*J61</f>
        <v>0</v>
      </c>
      <c r="R61" s="31">
        <f>VLOOKUP(H61,Sheet2!$E$3:$H$9,4,FALSE)*Q61/1000000</f>
        <v>0</v>
      </c>
      <c r="S61" s="50">
        <f>VLOOKUP(H61,Sheet2!$E$3:$I$9,5,FALSE)*Q61</f>
        <v>0</v>
      </c>
      <c r="T61" s="54">
        <f>VLOOKUP(H61,Sheet2!$E$3:$I$9,5,FALSE)*R61</f>
        <v>0</v>
      </c>
    </row>
    <row r="62" spans="1:20" s="20" customFormat="1" x14ac:dyDescent="0.45">
      <c r="A62" s="144"/>
      <c r="B62" s="19"/>
      <c r="C62" s="17"/>
      <c r="D62" s="17"/>
      <c r="E62" s="17"/>
      <c r="F62" s="17"/>
      <c r="G62" s="27"/>
      <c r="H62" s="16"/>
      <c r="I62" s="27"/>
      <c r="J62" s="75"/>
      <c r="K62" s="76">
        <f>VLOOKUP(H62,Sheet2!$E$3:$G$9,3,FALSE)</f>
        <v>0</v>
      </c>
      <c r="L62" s="27">
        <f>VLOOKUP(H62,Sheet2!$A$3:$B$9,2,FALSE)*I62</f>
        <v>0</v>
      </c>
      <c r="M62" s="63">
        <f>VLOOKUP(H62,Sheet2!$A$3:$C$9,3,FALSE)*L62/1000000</f>
        <v>0</v>
      </c>
      <c r="N62" s="27">
        <f t="shared" si="5"/>
        <v>0</v>
      </c>
      <c r="O62" s="63">
        <f>VLOOKUP(H62,Sheet2!$A$3:$C$9,3,FALSE)*N62/1000000</f>
        <v>0</v>
      </c>
      <c r="P62" s="115">
        <f t="shared" si="6"/>
        <v>0</v>
      </c>
      <c r="Q62" s="62">
        <f>VLOOKUP(H62,Sheet2!$E$3:$F$9,2,FALSE)*J62</f>
        <v>0</v>
      </c>
      <c r="R62" s="63">
        <f>VLOOKUP(H62,Sheet2!$E$3:$H$9,4,FALSE)*Q62/1000000</f>
        <v>0</v>
      </c>
      <c r="S62" s="62">
        <f>VLOOKUP(H62,Sheet2!$E$3:$I$9,5,FALSE)*Q62</f>
        <v>0</v>
      </c>
      <c r="T62" s="72">
        <f>VLOOKUP(H62,Sheet2!$E$3:$I$9,5,FALSE)*R62</f>
        <v>0</v>
      </c>
    </row>
    <row r="63" spans="1:20" s="20" customFormat="1" x14ac:dyDescent="0.45">
      <c r="A63" s="145"/>
      <c r="B63" s="32"/>
      <c r="C63" s="29"/>
      <c r="D63" s="29"/>
      <c r="E63" s="29"/>
      <c r="F63" s="29"/>
      <c r="G63" s="31"/>
      <c r="H63" s="28"/>
      <c r="I63" s="31"/>
      <c r="J63" s="77"/>
      <c r="K63" s="78">
        <f>VLOOKUP(H63,Sheet2!$E$3:$G$9,3,FALSE)</f>
        <v>0</v>
      </c>
      <c r="L63" s="31">
        <f>VLOOKUP(H63,Sheet2!$A$3:$B$9,2,FALSE)*I63</f>
        <v>0</v>
      </c>
      <c r="M63" s="31">
        <f>VLOOKUP(H63,Sheet2!$A$3:$C$9,3,FALSE)*L63/1000000</f>
        <v>0</v>
      </c>
      <c r="N63" s="31">
        <f t="shared" si="5"/>
        <v>0</v>
      </c>
      <c r="O63" s="31">
        <f>VLOOKUP(H63,Sheet2!$A$3:$C$9,3,FALSE)*N63/1000000</f>
        <v>0</v>
      </c>
      <c r="P63" s="116">
        <f t="shared" si="6"/>
        <v>0</v>
      </c>
      <c r="Q63" s="50">
        <f>VLOOKUP(H63,Sheet2!$E$3:$F$9,2,FALSE)*J63</f>
        <v>0</v>
      </c>
      <c r="R63" s="31">
        <f>VLOOKUP(H63,Sheet2!$E$3:$H$9,4,FALSE)*Q63/1000000</f>
        <v>0</v>
      </c>
      <c r="S63" s="50">
        <f>VLOOKUP(H63,Sheet2!$E$3:$I$9,5,FALSE)*Q63</f>
        <v>0</v>
      </c>
      <c r="T63" s="54">
        <f>VLOOKUP(H63,Sheet2!$E$3:$I$9,5,FALSE)*R63</f>
        <v>0</v>
      </c>
    </row>
    <row r="64" spans="1:20" s="20" customFormat="1" x14ac:dyDescent="0.45">
      <c r="A64" s="144"/>
      <c r="B64" s="19"/>
      <c r="C64" s="17"/>
      <c r="D64" s="17"/>
      <c r="E64" s="17"/>
      <c r="F64" s="17"/>
      <c r="G64" s="27"/>
      <c r="H64" s="16"/>
      <c r="I64" s="27"/>
      <c r="J64" s="75"/>
      <c r="K64" s="76">
        <f>VLOOKUP(H64,Sheet2!$E$3:$G$9,3,FALSE)</f>
        <v>0</v>
      </c>
      <c r="L64" s="27">
        <f>VLOOKUP(H64,Sheet2!$A$3:$B$9,2,FALSE)*I64</f>
        <v>0</v>
      </c>
      <c r="M64" s="63">
        <f>VLOOKUP(H64,Sheet2!$A$3:$C$9,3,FALSE)*L64/1000000</f>
        <v>0</v>
      </c>
      <c r="N64" s="27">
        <f t="shared" si="5"/>
        <v>0</v>
      </c>
      <c r="O64" s="63">
        <f>VLOOKUP(H64,Sheet2!$A$3:$C$9,3,FALSE)*N64/1000000</f>
        <v>0</v>
      </c>
      <c r="P64" s="115">
        <f t="shared" si="6"/>
        <v>0</v>
      </c>
      <c r="Q64" s="62">
        <f>VLOOKUP(H64,Sheet2!$E$3:$F$9,2,FALSE)*J64</f>
        <v>0</v>
      </c>
      <c r="R64" s="63">
        <f>VLOOKUP(H64,Sheet2!$E$3:$H$9,4,FALSE)*Q64/1000000</f>
        <v>0</v>
      </c>
      <c r="S64" s="62">
        <f>VLOOKUP(H64,Sheet2!$E$3:$I$9,5,FALSE)*Q64</f>
        <v>0</v>
      </c>
      <c r="T64" s="72">
        <f>VLOOKUP(H64,Sheet2!$E$3:$I$9,5,FALSE)*R64</f>
        <v>0</v>
      </c>
    </row>
    <row r="65" spans="1:20" s="20" customFormat="1" x14ac:dyDescent="0.45">
      <c r="A65" s="145"/>
      <c r="B65" s="32"/>
      <c r="C65" s="29"/>
      <c r="D65" s="29"/>
      <c r="E65" s="29"/>
      <c r="F65" s="29"/>
      <c r="G65" s="31"/>
      <c r="H65" s="28"/>
      <c r="I65" s="31"/>
      <c r="J65" s="77"/>
      <c r="K65" s="78">
        <f>VLOOKUP(H65,Sheet2!$E$3:$G$9,3,FALSE)</f>
        <v>0</v>
      </c>
      <c r="L65" s="31">
        <f>VLOOKUP(H65,Sheet2!$A$3:$B$9,2,FALSE)*I65</f>
        <v>0</v>
      </c>
      <c r="M65" s="31">
        <f>VLOOKUP(H65,Sheet2!$A$3:$C$9,3,FALSE)*L65/1000000</f>
        <v>0</v>
      </c>
      <c r="N65" s="31">
        <f t="shared" si="5"/>
        <v>0</v>
      </c>
      <c r="O65" s="31">
        <f>VLOOKUP(H65,Sheet2!$A$3:$C$9,3,FALSE)*N65/1000000</f>
        <v>0</v>
      </c>
      <c r="P65" s="116">
        <f t="shared" si="6"/>
        <v>0</v>
      </c>
      <c r="Q65" s="50">
        <f>VLOOKUP(H65,Sheet2!$E$3:$F$9,2,FALSE)*J65</f>
        <v>0</v>
      </c>
      <c r="R65" s="31">
        <f>VLOOKUP(H65,Sheet2!$E$3:$H$9,4,FALSE)*Q65/1000000</f>
        <v>0</v>
      </c>
      <c r="S65" s="50">
        <f>VLOOKUP(H65,Sheet2!$E$3:$I$9,5,FALSE)*Q65</f>
        <v>0</v>
      </c>
      <c r="T65" s="54">
        <f>VLOOKUP(H65,Sheet2!$E$3:$I$9,5,FALSE)*R65</f>
        <v>0</v>
      </c>
    </row>
    <row r="66" spans="1:20" s="20" customFormat="1" x14ac:dyDescent="0.45">
      <c r="A66" s="144"/>
      <c r="B66" s="19"/>
      <c r="C66" s="17"/>
      <c r="D66" s="17"/>
      <c r="E66" s="17"/>
      <c r="F66" s="17"/>
      <c r="G66" s="27"/>
      <c r="H66" s="16"/>
      <c r="I66" s="27"/>
      <c r="J66" s="75"/>
      <c r="K66" s="76">
        <f>VLOOKUP(H66,Sheet2!$E$3:$G$9,3,FALSE)</f>
        <v>0</v>
      </c>
      <c r="L66" s="27">
        <f>VLOOKUP(H66,Sheet2!$A$3:$B$9,2,FALSE)*I66</f>
        <v>0</v>
      </c>
      <c r="M66" s="63">
        <f>VLOOKUP(H66,Sheet2!$A$3:$C$9,3,FALSE)*L66/1000000</f>
        <v>0</v>
      </c>
      <c r="N66" s="27">
        <f t="shared" si="5"/>
        <v>0</v>
      </c>
      <c r="O66" s="63">
        <f>VLOOKUP(H66,Sheet2!$A$3:$C$9,3,FALSE)*N66/1000000</f>
        <v>0</v>
      </c>
      <c r="P66" s="115">
        <f t="shared" si="6"/>
        <v>0</v>
      </c>
      <c r="Q66" s="62">
        <f>VLOOKUP(H66,Sheet2!$E$3:$F$9,2,FALSE)*J66</f>
        <v>0</v>
      </c>
      <c r="R66" s="63">
        <f>VLOOKUP(H66,Sheet2!$E$3:$H$9,4,FALSE)*Q66/1000000</f>
        <v>0</v>
      </c>
      <c r="S66" s="62">
        <f>VLOOKUP(H66,Sheet2!$E$3:$I$9,5,FALSE)*Q66</f>
        <v>0</v>
      </c>
      <c r="T66" s="72">
        <f>VLOOKUP(H66,Sheet2!$E$3:$I$9,5,FALSE)*R66</f>
        <v>0</v>
      </c>
    </row>
    <row r="67" spans="1:20" s="20" customFormat="1" x14ac:dyDescent="0.45">
      <c r="A67" s="145"/>
      <c r="B67" s="32"/>
      <c r="C67" s="29"/>
      <c r="D67" s="29"/>
      <c r="E67" s="29"/>
      <c r="F67" s="29"/>
      <c r="G67" s="31"/>
      <c r="H67" s="28"/>
      <c r="I67" s="31"/>
      <c r="J67" s="77"/>
      <c r="K67" s="78">
        <f>VLOOKUP(H67,Sheet2!$E$3:$G$9,3,FALSE)</f>
        <v>0</v>
      </c>
      <c r="L67" s="31">
        <f>VLOOKUP(H67,Sheet2!$A$3:$B$9,2,FALSE)*I67</f>
        <v>0</v>
      </c>
      <c r="M67" s="31">
        <f>VLOOKUP(H67,Sheet2!$A$3:$C$9,3,FALSE)*L67/1000000</f>
        <v>0</v>
      </c>
      <c r="N67" s="31">
        <f t="shared" si="5"/>
        <v>0</v>
      </c>
      <c r="O67" s="31">
        <f>VLOOKUP(H67,Sheet2!$A$3:$C$9,3,FALSE)*N67/1000000</f>
        <v>0</v>
      </c>
      <c r="P67" s="116">
        <f t="shared" si="6"/>
        <v>0</v>
      </c>
      <c r="Q67" s="50">
        <f>VLOOKUP(H67,Sheet2!$E$3:$F$9,2,FALSE)*J67</f>
        <v>0</v>
      </c>
      <c r="R67" s="31">
        <f>VLOOKUP(H67,Sheet2!$E$3:$H$9,4,FALSE)*Q67/1000000</f>
        <v>0</v>
      </c>
      <c r="S67" s="50">
        <f>VLOOKUP(H67,Sheet2!$E$3:$I$9,5,FALSE)*Q67</f>
        <v>0</v>
      </c>
      <c r="T67" s="54">
        <f>VLOOKUP(H67,Sheet2!$E$3:$I$9,5,FALSE)*R67</f>
        <v>0</v>
      </c>
    </row>
    <row r="68" spans="1:20" s="20" customFormat="1" x14ac:dyDescent="0.45">
      <c r="A68" s="144"/>
      <c r="B68" s="19"/>
      <c r="C68" s="17"/>
      <c r="D68" s="17"/>
      <c r="E68" s="17"/>
      <c r="F68" s="17"/>
      <c r="G68" s="27"/>
      <c r="H68" s="16"/>
      <c r="I68" s="27"/>
      <c r="J68" s="75"/>
      <c r="K68" s="76">
        <f>VLOOKUP(H68,Sheet2!$E$3:$G$9,3,FALSE)</f>
        <v>0</v>
      </c>
      <c r="L68" s="27">
        <f>VLOOKUP(H68,Sheet2!$A$3:$B$9,2,FALSE)*I68</f>
        <v>0</v>
      </c>
      <c r="M68" s="63">
        <f>VLOOKUP(H68,Sheet2!$A$3:$C$9,3,FALSE)*L68/1000000</f>
        <v>0</v>
      </c>
      <c r="N68" s="27">
        <f t="shared" si="5"/>
        <v>0</v>
      </c>
      <c r="O68" s="63">
        <f>VLOOKUP(H68,Sheet2!$A$3:$C$9,3,FALSE)*N68/1000000</f>
        <v>0</v>
      </c>
      <c r="P68" s="115">
        <f t="shared" si="6"/>
        <v>0</v>
      </c>
      <c r="Q68" s="62">
        <f>VLOOKUP(H68,Sheet2!$E$3:$F$9,2,FALSE)*J68</f>
        <v>0</v>
      </c>
      <c r="R68" s="63">
        <f>VLOOKUP(H68,Sheet2!$E$3:$H$9,4,FALSE)*Q68/1000000</f>
        <v>0</v>
      </c>
      <c r="S68" s="62">
        <f>VLOOKUP(H68,Sheet2!$E$3:$I$9,5,FALSE)*Q68</f>
        <v>0</v>
      </c>
      <c r="T68" s="72">
        <f>VLOOKUP(H68,Sheet2!$E$3:$I$9,5,FALSE)*R68</f>
        <v>0</v>
      </c>
    </row>
    <row r="69" spans="1:20" s="20" customFormat="1" x14ac:dyDescent="0.45">
      <c r="A69" s="145"/>
      <c r="B69" s="32"/>
      <c r="C69" s="29"/>
      <c r="D69" s="29"/>
      <c r="E69" s="29"/>
      <c r="F69" s="29"/>
      <c r="G69" s="31"/>
      <c r="H69" s="28"/>
      <c r="I69" s="31"/>
      <c r="J69" s="77"/>
      <c r="K69" s="78">
        <f>VLOOKUP(H69,Sheet2!$E$3:$G$9,3,FALSE)</f>
        <v>0</v>
      </c>
      <c r="L69" s="31">
        <f>VLOOKUP(H69,Sheet2!$A$3:$B$9,2,FALSE)*I69</f>
        <v>0</v>
      </c>
      <c r="M69" s="31">
        <f>VLOOKUP(H69,Sheet2!$A$3:$C$9,3,FALSE)*L69/1000000</f>
        <v>0</v>
      </c>
      <c r="N69" s="31">
        <f t="shared" si="5"/>
        <v>0</v>
      </c>
      <c r="O69" s="31">
        <f>VLOOKUP(H69,Sheet2!$A$3:$C$9,3,FALSE)*N69/1000000</f>
        <v>0</v>
      </c>
      <c r="P69" s="116">
        <f t="shared" si="6"/>
        <v>0</v>
      </c>
      <c r="Q69" s="50">
        <f>VLOOKUP(H69,Sheet2!$E$3:$F$9,2,FALSE)*J69</f>
        <v>0</v>
      </c>
      <c r="R69" s="31">
        <f>VLOOKUP(H69,Sheet2!$E$3:$H$9,4,FALSE)*Q69/1000000</f>
        <v>0</v>
      </c>
      <c r="S69" s="50">
        <f>VLOOKUP(H69,Sheet2!$E$3:$I$9,5,FALSE)*Q69</f>
        <v>0</v>
      </c>
      <c r="T69" s="54">
        <f>VLOOKUP(H69,Sheet2!$E$3:$I$9,5,FALSE)*R69</f>
        <v>0</v>
      </c>
    </row>
    <row r="70" spans="1:20" s="20" customFormat="1" x14ac:dyDescent="0.45">
      <c r="A70" s="144"/>
      <c r="B70" s="19"/>
      <c r="C70" s="17"/>
      <c r="D70" s="17"/>
      <c r="E70" s="17"/>
      <c r="F70" s="17"/>
      <c r="G70" s="27"/>
      <c r="H70" s="16"/>
      <c r="I70" s="27"/>
      <c r="J70" s="75"/>
      <c r="K70" s="76">
        <f>VLOOKUP(H70,Sheet2!$E$3:$G$9,3,FALSE)</f>
        <v>0</v>
      </c>
      <c r="L70" s="27">
        <f>VLOOKUP(H70,Sheet2!$A$3:$B$9,2,FALSE)*I70</f>
        <v>0</v>
      </c>
      <c r="M70" s="63">
        <f>VLOOKUP(H70,Sheet2!$A$3:$C$9,3,FALSE)*L70/1000000</f>
        <v>0</v>
      </c>
      <c r="N70" s="27">
        <f t="shared" si="5"/>
        <v>0</v>
      </c>
      <c r="O70" s="63">
        <f>VLOOKUP(H70,Sheet2!$A$3:$C$9,3,FALSE)*N70/1000000</f>
        <v>0</v>
      </c>
      <c r="P70" s="115">
        <f t="shared" si="6"/>
        <v>0</v>
      </c>
      <c r="Q70" s="62">
        <f>VLOOKUP(H70,Sheet2!$E$3:$F$9,2,FALSE)*J70</f>
        <v>0</v>
      </c>
      <c r="R70" s="63">
        <f>VLOOKUP(H70,Sheet2!$E$3:$H$9,4,FALSE)*Q70/1000000</f>
        <v>0</v>
      </c>
      <c r="S70" s="62">
        <f>VLOOKUP(H70,Sheet2!$E$3:$I$9,5,FALSE)*Q70</f>
        <v>0</v>
      </c>
      <c r="T70" s="72">
        <f>VLOOKUP(H70,Sheet2!$E$3:$I$9,5,FALSE)*R70</f>
        <v>0</v>
      </c>
    </row>
    <row r="71" spans="1:20" s="20" customFormat="1" x14ac:dyDescent="0.45">
      <c r="A71" s="145"/>
      <c r="B71" s="32"/>
      <c r="C71" s="29"/>
      <c r="D71" s="29"/>
      <c r="E71" s="29"/>
      <c r="F71" s="29"/>
      <c r="G71" s="31"/>
      <c r="H71" s="28"/>
      <c r="I71" s="31"/>
      <c r="J71" s="77"/>
      <c r="K71" s="78">
        <f>VLOOKUP(H71,Sheet2!$E$3:$G$9,3,FALSE)</f>
        <v>0</v>
      </c>
      <c r="L71" s="31">
        <f>VLOOKUP(H71,Sheet2!$A$3:$B$9,2,FALSE)*I71</f>
        <v>0</v>
      </c>
      <c r="M71" s="31">
        <f>VLOOKUP(H71,Sheet2!$A$3:$C$9,3,FALSE)*L71/1000000</f>
        <v>0</v>
      </c>
      <c r="N71" s="31">
        <f t="shared" si="5"/>
        <v>0</v>
      </c>
      <c r="O71" s="31">
        <f>VLOOKUP(H71,Sheet2!$A$3:$C$9,3,FALSE)*N71/1000000</f>
        <v>0</v>
      </c>
      <c r="P71" s="116">
        <f t="shared" si="6"/>
        <v>0</v>
      </c>
      <c r="Q71" s="50">
        <f>VLOOKUP(H71,Sheet2!$E$3:$F$9,2,FALSE)*J71</f>
        <v>0</v>
      </c>
      <c r="R71" s="31">
        <f>VLOOKUP(H71,Sheet2!$E$3:$H$9,4,FALSE)*Q71/1000000</f>
        <v>0</v>
      </c>
      <c r="S71" s="50">
        <f>VLOOKUP(H71,Sheet2!$E$3:$I$9,5,FALSE)*Q71</f>
        <v>0</v>
      </c>
      <c r="T71" s="54">
        <f>VLOOKUP(H71,Sheet2!$E$3:$I$9,5,FALSE)*R71</f>
        <v>0</v>
      </c>
    </row>
    <row r="72" spans="1:20" s="20" customFormat="1" x14ac:dyDescent="0.45">
      <c r="A72" s="144"/>
      <c r="B72" s="19"/>
      <c r="C72" s="17"/>
      <c r="D72" s="17"/>
      <c r="E72" s="17"/>
      <c r="F72" s="17"/>
      <c r="G72" s="27"/>
      <c r="H72" s="16"/>
      <c r="I72" s="27"/>
      <c r="J72" s="75"/>
      <c r="K72" s="76">
        <f>VLOOKUP(H72,Sheet2!$E$3:$G$9,3,FALSE)</f>
        <v>0</v>
      </c>
      <c r="L72" s="27">
        <f>VLOOKUP(H72,Sheet2!$A$3:$B$9,2,FALSE)*I72</f>
        <v>0</v>
      </c>
      <c r="M72" s="63">
        <f>VLOOKUP(H72,Sheet2!$A$3:$C$9,3,FALSE)*L72/1000000</f>
        <v>0</v>
      </c>
      <c r="N72" s="27">
        <f t="shared" si="5"/>
        <v>0</v>
      </c>
      <c r="O72" s="63">
        <f>VLOOKUP(H72,Sheet2!$A$3:$C$9,3,FALSE)*N72/1000000</f>
        <v>0</v>
      </c>
      <c r="P72" s="115">
        <f t="shared" si="6"/>
        <v>0</v>
      </c>
      <c r="Q72" s="62">
        <f>VLOOKUP(H72,Sheet2!$E$3:$F$9,2,FALSE)*J72</f>
        <v>0</v>
      </c>
      <c r="R72" s="63">
        <f>VLOOKUP(H72,Sheet2!$E$3:$H$9,4,FALSE)*Q72/1000000</f>
        <v>0</v>
      </c>
      <c r="S72" s="62">
        <f>VLOOKUP(H72,Sheet2!$E$3:$I$9,5,FALSE)*Q72</f>
        <v>0</v>
      </c>
      <c r="T72" s="72">
        <f>VLOOKUP(H72,Sheet2!$E$3:$I$9,5,FALSE)*R72</f>
        <v>0</v>
      </c>
    </row>
    <row r="73" spans="1:20" s="20" customFormat="1" x14ac:dyDescent="0.45">
      <c r="A73" s="145"/>
      <c r="B73" s="32"/>
      <c r="C73" s="29"/>
      <c r="D73" s="29"/>
      <c r="E73" s="29"/>
      <c r="F73" s="29"/>
      <c r="G73" s="31"/>
      <c r="H73" s="28"/>
      <c r="I73" s="31"/>
      <c r="J73" s="77"/>
      <c r="K73" s="78">
        <f>VLOOKUP(H73,Sheet2!$E$3:$G$9,3,FALSE)</f>
        <v>0</v>
      </c>
      <c r="L73" s="31">
        <f>VLOOKUP(H73,Sheet2!$A$3:$B$9,2,FALSE)*I73</f>
        <v>0</v>
      </c>
      <c r="M73" s="31">
        <f>VLOOKUP(H73,Sheet2!$A$3:$C$9,3,FALSE)*L73/1000000</f>
        <v>0</v>
      </c>
      <c r="N73" s="31">
        <f t="shared" si="5"/>
        <v>0</v>
      </c>
      <c r="O73" s="31">
        <f>VLOOKUP(H73,Sheet2!$A$3:$C$9,3,FALSE)*N73/1000000</f>
        <v>0</v>
      </c>
      <c r="P73" s="116">
        <f t="shared" si="6"/>
        <v>0</v>
      </c>
      <c r="Q73" s="50">
        <f>VLOOKUP(H73,Sheet2!$E$3:$F$9,2,FALSE)*J73</f>
        <v>0</v>
      </c>
      <c r="R73" s="31">
        <f>VLOOKUP(H73,Sheet2!$E$3:$H$9,4,FALSE)*Q73/1000000</f>
        <v>0</v>
      </c>
      <c r="S73" s="50">
        <f>VLOOKUP(H73,Sheet2!$E$3:$I$9,5,FALSE)*Q73</f>
        <v>0</v>
      </c>
      <c r="T73" s="54">
        <f>VLOOKUP(H73,Sheet2!$E$3:$I$9,5,FALSE)*R73</f>
        <v>0</v>
      </c>
    </row>
    <row r="74" spans="1:20" s="20" customFormat="1" x14ac:dyDescent="0.45">
      <c r="A74" s="144"/>
      <c r="B74" s="19"/>
      <c r="C74" s="17"/>
      <c r="D74" s="17"/>
      <c r="E74" s="17"/>
      <c r="F74" s="17"/>
      <c r="G74" s="27"/>
      <c r="H74" s="16"/>
      <c r="I74" s="27"/>
      <c r="J74" s="75"/>
      <c r="K74" s="76">
        <f>VLOOKUP(H74,Sheet2!$E$3:$G$9,3,FALSE)</f>
        <v>0</v>
      </c>
      <c r="L74" s="27">
        <f>VLOOKUP(H74,Sheet2!$A$3:$B$9,2,FALSE)*I74</f>
        <v>0</v>
      </c>
      <c r="M74" s="63">
        <f>VLOOKUP(H74,Sheet2!$A$3:$C$9,3,FALSE)*L74/1000000</f>
        <v>0</v>
      </c>
      <c r="N74" s="27">
        <f t="shared" si="5"/>
        <v>0</v>
      </c>
      <c r="O74" s="63">
        <f>VLOOKUP(H74,Sheet2!$A$3:$C$9,3,FALSE)*N74/1000000</f>
        <v>0</v>
      </c>
      <c r="P74" s="115">
        <f t="shared" si="6"/>
        <v>0</v>
      </c>
      <c r="Q74" s="62">
        <f>VLOOKUP(H74,Sheet2!$E$3:$F$9,2,FALSE)*J74</f>
        <v>0</v>
      </c>
      <c r="R74" s="63">
        <f>VLOOKUP(H74,Sheet2!$E$3:$H$9,4,FALSE)*Q74/1000000</f>
        <v>0</v>
      </c>
      <c r="S74" s="62">
        <f>VLOOKUP(H74,Sheet2!$E$3:$I$9,5,FALSE)*Q74</f>
        <v>0</v>
      </c>
      <c r="T74" s="72">
        <f>VLOOKUP(H74,Sheet2!$E$3:$I$9,5,FALSE)*R74</f>
        <v>0</v>
      </c>
    </row>
    <row r="75" spans="1:20" s="20" customFormat="1" x14ac:dyDescent="0.45">
      <c r="A75" s="145"/>
      <c r="B75" s="32"/>
      <c r="C75" s="29"/>
      <c r="D75" s="29"/>
      <c r="E75" s="29"/>
      <c r="F75" s="29"/>
      <c r="G75" s="31"/>
      <c r="H75" s="28"/>
      <c r="I75" s="31"/>
      <c r="J75" s="77"/>
      <c r="K75" s="78">
        <f>VLOOKUP(H75,Sheet2!$E$3:$G$9,3,FALSE)</f>
        <v>0</v>
      </c>
      <c r="L75" s="31">
        <f>VLOOKUP(H75,Sheet2!$A$3:$B$9,2,FALSE)*I75</f>
        <v>0</v>
      </c>
      <c r="M75" s="31">
        <f>VLOOKUP(H75,Sheet2!$A$3:$C$9,3,FALSE)*L75/1000000</f>
        <v>0</v>
      </c>
      <c r="N75" s="31">
        <f t="shared" si="5"/>
        <v>0</v>
      </c>
      <c r="O75" s="31">
        <f>VLOOKUP(H75,Sheet2!$A$3:$C$9,3,FALSE)*N75/1000000</f>
        <v>0</v>
      </c>
      <c r="P75" s="116">
        <f t="shared" si="6"/>
        <v>0</v>
      </c>
      <c r="Q75" s="50">
        <f>VLOOKUP(H75,Sheet2!$E$3:$F$9,2,FALSE)*J75</f>
        <v>0</v>
      </c>
      <c r="R75" s="31">
        <f>VLOOKUP(H75,Sheet2!$E$3:$H$9,4,FALSE)*Q75/1000000</f>
        <v>0</v>
      </c>
      <c r="S75" s="50">
        <f>VLOOKUP(H75,Sheet2!$E$3:$I$9,5,FALSE)*Q75</f>
        <v>0</v>
      </c>
      <c r="T75" s="54">
        <f>VLOOKUP(H75,Sheet2!$E$3:$I$9,5,FALSE)*R75</f>
        <v>0</v>
      </c>
    </row>
    <row r="76" spans="1:20" s="20" customFormat="1" x14ac:dyDescent="0.45">
      <c r="A76" s="144"/>
      <c r="B76" s="19"/>
      <c r="C76" s="17"/>
      <c r="D76" s="17"/>
      <c r="E76" s="17"/>
      <c r="F76" s="17"/>
      <c r="G76" s="27"/>
      <c r="H76" s="16"/>
      <c r="I76" s="27"/>
      <c r="J76" s="75"/>
      <c r="K76" s="76">
        <f>VLOOKUP(H76,Sheet2!$E$3:$G$9,3,FALSE)</f>
        <v>0</v>
      </c>
      <c r="L76" s="27">
        <f>VLOOKUP(H76,Sheet2!$A$3:$B$9,2,FALSE)*I76</f>
        <v>0</v>
      </c>
      <c r="M76" s="63">
        <f>VLOOKUP(H76,Sheet2!$A$3:$C$9,3,FALSE)*L76/1000000</f>
        <v>0</v>
      </c>
      <c r="N76" s="27">
        <f t="shared" si="5"/>
        <v>0</v>
      </c>
      <c r="O76" s="63">
        <f>VLOOKUP(H76,Sheet2!$A$3:$C$9,3,FALSE)*N76/1000000</f>
        <v>0</v>
      </c>
      <c r="P76" s="115">
        <f t="shared" si="6"/>
        <v>0</v>
      </c>
      <c r="Q76" s="62">
        <f>VLOOKUP(H76,Sheet2!$E$3:$F$9,2,FALSE)*J76</f>
        <v>0</v>
      </c>
      <c r="R76" s="63">
        <f>VLOOKUP(H76,Sheet2!$E$3:$H$9,4,FALSE)*Q76/1000000</f>
        <v>0</v>
      </c>
      <c r="S76" s="62">
        <f>VLOOKUP(H76,Sheet2!$E$3:$I$9,5,FALSE)*Q76</f>
        <v>0</v>
      </c>
      <c r="T76" s="72">
        <f>VLOOKUP(H76,Sheet2!$E$3:$I$9,5,FALSE)*R76</f>
        <v>0</v>
      </c>
    </row>
    <row r="77" spans="1:20" s="20" customFormat="1" x14ac:dyDescent="0.45">
      <c r="A77" s="145"/>
      <c r="B77" s="32"/>
      <c r="C77" s="29"/>
      <c r="D77" s="29"/>
      <c r="E77" s="29"/>
      <c r="F77" s="29"/>
      <c r="G77" s="31"/>
      <c r="H77" s="28"/>
      <c r="I77" s="31"/>
      <c r="J77" s="77"/>
      <c r="K77" s="78">
        <f>VLOOKUP(H77,Sheet2!$E$3:$G$9,3,FALSE)</f>
        <v>0</v>
      </c>
      <c r="L77" s="31">
        <f>VLOOKUP(H77,Sheet2!$A$3:$B$9,2,FALSE)*I77</f>
        <v>0</v>
      </c>
      <c r="M77" s="31">
        <f>VLOOKUP(H77,Sheet2!$A$3:$C$9,3,FALSE)*L77/1000000</f>
        <v>0</v>
      </c>
      <c r="N77" s="31">
        <f t="shared" si="5"/>
        <v>0</v>
      </c>
      <c r="O77" s="31">
        <f>VLOOKUP(H77,Sheet2!$A$3:$C$9,3,FALSE)*N77/1000000</f>
        <v>0</v>
      </c>
      <c r="P77" s="116">
        <f t="shared" si="6"/>
        <v>0</v>
      </c>
      <c r="Q77" s="50">
        <f>VLOOKUP(H77,Sheet2!$E$3:$F$9,2,FALSE)*J77</f>
        <v>0</v>
      </c>
      <c r="R77" s="31">
        <f>VLOOKUP(H77,Sheet2!$E$3:$H$9,4,FALSE)*Q77/1000000</f>
        <v>0</v>
      </c>
      <c r="S77" s="50">
        <f>VLOOKUP(H77,Sheet2!$E$3:$I$9,5,FALSE)*Q77</f>
        <v>0</v>
      </c>
      <c r="T77" s="54">
        <f>VLOOKUP(H77,Sheet2!$E$3:$I$9,5,FALSE)*R77</f>
        <v>0</v>
      </c>
    </row>
    <row r="78" spans="1:20" s="20" customFormat="1" x14ac:dyDescent="0.45">
      <c r="A78" s="144"/>
      <c r="B78" s="19"/>
      <c r="C78" s="17"/>
      <c r="D78" s="17"/>
      <c r="E78" s="17"/>
      <c r="F78" s="17"/>
      <c r="G78" s="27"/>
      <c r="H78" s="16"/>
      <c r="I78" s="27"/>
      <c r="J78" s="75"/>
      <c r="K78" s="76">
        <f>VLOOKUP(H78,Sheet2!$E$3:$G$9,3,FALSE)</f>
        <v>0</v>
      </c>
      <c r="L78" s="27">
        <f>VLOOKUP(H78,Sheet2!$A$3:$B$9,2,FALSE)*I78</f>
        <v>0</v>
      </c>
      <c r="M78" s="63">
        <f>VLOOKUP(H78,Sheet2!$A$3:$C$9,3,FALSE)*L78/1000000</f>
        <v>0</v>
      </c>
      <c r="N78" s="27">
        <f t="shared" si="5"/>
        <v>0</v>
      </c>
      <c r="O78" s="63">
        <f>VLOOKUP(H78,Sheet2!$A$3:$C$9,3,FALSE)*N78/1000000</f>
        <v>0</v>
      </c>
      <c r="P78" s="115">
        <f t="shared" si="6"/>
        <v>0</v>
      </c>
      <c r="Q78" s="62">
        <f>VLOOKUP(H78,Sheet2!$E$3:$F$9,2,FALSE)*J78</f>
        <v>0</v>
      </c>
      <c r="R78" s="63">
        <f>VLOOKUP(H78,Sheet2!$E$3:$H$9,4,FALSE)*Q78/1000000</f>
        <v>0</v>
      </c>
      <c r="S78" s="62">
        <f>VLOOKUP(H78,Sheet2!$E$3:$I$9,5,FALSE)*Q78</f>
        <v>0</v>
      </c>
      <c r="T78" s="72">
        <f>VLOOKUP(H78,Sheet2!$E$3:$I$9,5,FALSE)*R78</f>
        <v>0</v>
      </c>
    </row>
    <row r="79" spans="1:20" s="20" customFormat="1" x14ac:dyDescent="0.45">
      <c r="A79" s="145"/>
      <c r="B79" s="32"/>
      <c r="C79" s="29"/>
      <c r="D79" s="29"/>
      <c r="E79" s="29"/>
      <c r="F79" s="29"/>
      <c r="G79" s="31"/>
      <c r="H79" s="28"/>
      <c r="I79" s="31"/>
      <c r="J79" s="77"/>
      <c r="K79" s="78">
        <f>VLOOKUP(H79,Sheet2!$E$3:$G$9,3,FALSE)</f>
        <v>0</v>
      </c>
      <c r="L79" s="31">
        <f>VLOOKUP(H79,Sheet2!$A$3:$B$9,2,FALSE)*I79</f>
        <v>0</v>
      </c>
      <c r="M79" s="31">
        <f>VLOOKUP(H79,Sheet2!$A$3:$C$9,3,FALSE)*L79/1000000</f>
        <v>0</v>
      </c>
      <c r="N79" s="31">
        <f t="shared" si="5"/>
        <v>0</v>
      </c>
      <c r="O79" s="31">
        <f>VLOOKUP(H79,Sheet2!$A$3:$C$9,3,FALSE)*N79/1000000</f>
        <v>0</v>
      </c>
      <c r="P79" s="116">
        <f t="shared" si="6"/>
        <v>0</v>
      </c>
      <c r="Q79" s="50">
        <f>VLOOKUP(H79,Sheet2!$E$3:$F$9,2,FALSE)*J79</f>
        <v>0</v>
      </c>
      <c r="R79" s="31">
        <f>VLOOKUP(H79,Sheet2!$E$3:$H$9,4,FALSE)*Q79/1000000</f>
        <v>0</v>
      </c>
      <c r="S79" s="50">
        <f>VLOOKUP(H79,Sheet2!$E$3:$I$9,5,FALSE)*Q79</f>
        <v>0</v>
      </c>
      <c r="T79" s="54">
        <f>VLOOKUP(H79,Sheet2!$E$3:$I$9,5,FALSE)*R79</f>
        <v>0</v>
      </c>
    </row>
    <row r="80" spans="1:20" s="20" customFormat="1" x14ac:dyDescent="0.45">
      <c r="A80" s="144"/>
      <c r="B80" s="19"/>
      <c r="C80" s="17"/>
      <c r="D80" s="17"/>
      <c r="E80" s="17"/>
      <c r="F80" s="17"/>
      <c r="G80" s="27"/>
      <c r="H80" s="16"/>
      <c r="I80" s="27"/>
      <c r="J80" s="75"/>
      <c r="K80" s="76">
        <f>VLOOKUP(H80,Sheet2!$E$3:$G$9,3,FALSE)</f>
        <v>0</v>
      </c>
      <c r="L80" s="27">
        <f>VLOOKUP(H80,Sheet2!$A$3:$B$9,2,FALSE)*I80</f>
        <v>0</v>
      </c>
      <c r="M80" s="63">
        <f>VLOOKUP(H80,Sheet2!$A$3:$C$9,3,FALSE)*L80/1000000</f>
        <v>0</v>
      </c>
      <c r="N80" s="27">
        <f t="shared" si="5"/>
        <v>0</v>
      </c>
      <c r="O80" s="63">
        <f>VLOOKUP(H80,Sheet2!$A$3:$C$9,3,FALSE)*N80/1000000</f>
        <v>0</v>
      </c>
      <c r="P80" s="115">
        <f t="shared" si="6"/>
        <v>0</v>
      </c>
      <c r="Q80" s="62">
        <f>VLOOKUP(H80,Sheet2!$E$3:$F$9,2,FALSE)*J80</f>
        <v>0</v>
      </c>
      <c r="R80" s="63">
        <f>VLOOKUP(H80,Sheet2!$E$3:$H$9,4,FALSE)*Q80/1000000</f>
        <v>0</v>
      </c>
      <c r="S80" s="62">
        <f>VLOOKUP(H80,Sheet2!$E$3:$I$9,5,FALSE)*Q80</f>
        <v>0</v>
      </c>
      <c r="T80" s="72">
        <f>VLOOKUP(H80,Sheet2!$E$3:$I$9,5,FALSE)*R80</f>
        <v>0</v>
      </c>
    </row>
    <row r="81" spans="1:20" s="20" customFormat="1" x14ac:dyDescent="0.45">
      <c r="A81" s="145"/>
      <c r="B81" s="32"/>
      <c r="C81" s="29"/>
      <c r="D81" s="29"/>
      <c r="E81" s="29"/>
      <c r="F81" s="29"/>
      <c r="G81" s="31"/>
      <c r="H81" s="28"/>
      <c r="I81" s="31"/>
      <c r="J81" s="77"/>
      <c r="K81" s="78">
        <f>VLOOKUP(H81,Sheet2!$E$3:$G$9,3,FALSE)</f>
        <v>0</v>
      </c>
      <c r="L81" s="31">
        <f>VLOOKUP(H81,Sheet2!$A$3:$B$9,2,FALSE)*I81</f>
        <v>0</v>
      </c>
      <c r="M81" s="31">
        <f>VLOOKUP(H81,Sheet2!$A$3:$C$9,3,FALSE)*L81/1000000</f>
        <v>0</v>
      </c>
      <c r="N81" s="31">
        <f t="shared" si="5"/>
        <v>0</v>
      </c>
      <c r="O81" s="31">
        <f>VLOOKUP(H81,Sheet2!$A$3:$C$9,3,FALSE)*N81/1000000</f>
        <v>0</v>
      </c>
      <c r="P81" s="116">
        <f t="shared" si="6"/>
        <v>0</v>
      </c>
      <c r="Q81" s="50">
        <f>VLOOKUP(H81,Sheet2!$E$3:$F$9,2,FALSE)*J81</f>
        <v>0</v>
      </c>
      <c r="R81" s="31">
        <f>VLOOKUP(H81,Sheet2!$E$3:$H$9,4,FALSE)*Q81/1000000</f>
        <v>0</v>
      </c>
      <c r="S81" s="50">
        <f>VLOOKUP(H81,Sheet2!$E$3:$I$9,5,FALSE)*Q81</f>
        <v>0</v>
      </c>
      <c r="T81" s="54">
        <f>VLOOKUP(H81,Sheet2!$E$3:$I$9,5,FALSE)*R81</f>
        <v>0</v>
      </c>
    </row>
    <row r="82" spans="1:20" s="20" customFormat="1" x14ac:dyDescent="0.45">
      <c r="A82" s="144"/>
      <c r="B82" s="19"/>
      <c r="C82" s="17"/>
      <c r="D82" s="17"/>
      <c r="E82" s="17"/>
      <c r="F82" s="17"/>
      <c r="G82" s="27"/>
      <c r="H82" s="16"/>
      <c r="I82" s="27"/>
      <c r="J82" s="75"/>
      <c r="K82" s="76">
        <f>VLOOKUP(H82,Sheet2!$E$3:$G$9,3,FALSE)</f>
        <v>0</v>
      </c>
      <c r="L82" s="27">
        <f>VLOOKUP(H82,Sheet2!$A$3:$B$9,2,FALSE)*I82</f>
        <v>0</v>
      </c>
      <c r="M82" s="63">
        <f>VLOOKUP(H82,Sheet2!$A$3:$C$9,3,FALSE)*L82/1000000</f>
        <v>0</v>
      </c>
      <c r="N82" s="27">
        <f t="shared" ref="N82:N111" si="7">L82*0.15</f>
        <v>0</v>
      </c>
      <c r="O82" s="63">
        <f>VLOOKUP(H82,Sheet2!$A$3:$C$9,3,FALSE)*N82/1000000</f>
        <v>0</v>
      </c>
      <c r="P82" s="115">
        <f t="shared" ref="P82:P111" si="8">N82*0.52673385</f>
        <v>0</v>
      </c>
      <c r="Q82" s="62">
        <f>VLOOKUP(H82,Sheet2!$E$3:$F$9,2,FALSE)*J82</f>
        <v>0</v>
      </c>
      <c r="R82" s="63">
        <f>VLOOKUP(H82,Sheet2!$E$3:$H$9,4,FALSE)*Q82/1000000</f>
        <v>0</v>
      </c>
      <c r="S82" s="62">
        <f>VLOOKUP(H82,Sheet2!$E$3:$I$9,5,FALSE)*Q82</f>
        <v>0</v>
      </c>
      <c r="T82" s="72">
        <f>VLOOKUP(H82,Sheet2!$E$3:$I$9,5,FALSE)*R82</f>
        <v>0</v>
      </c>
    </row>
    <row r="83" spans="1:20" s="20" customFormat="1" x14ac:dyDescent="0.45">
      <c r="A83" s="145"/>
      <c r="B83" s="32"/>
      <c r="C83" s="29"/>
      <c r="D83" s="29"/>
      <c r="E83" s="29"/>
      <c r="F83" s="29"/>
      <c r="G83" s="31"/>
      <c r="H83" s="28"/>
      <c r="I83" s="31"/>
      <c r="J83" s="77"/>
      <c r="K83" s="78">
        <f>VLOOKUP(H83,Sheet2!$E$3:$G$9,3,FALSE)</f>
        <v>0</v>
      </c>
      <c r="L83" s="31">
        <f>VLOOKUP(H83,Sheet2!$A$3:$B$9,2,FALSE)*I83</f>
        <v>0</v>
      </c>
      <c r="M83" s="31">
        <f>VLOOKUP(H83,Sheet2!$A$3:$C$9,3,FALSE)*L83/1000000</f>
        <v>0</v>
      </c>
      <c r="N83" s="31">
        <f t="shared" si="7"/>
        <v>0</v>
      </c>
      <c r="O83" s="31">
        <f>VLOOKUP(H83,Sheet2!$A$3:$C$9,3,FALSE)*N83/1000000</f>
        <v>0</v>
      </c>
      <c r="P83" s="116">
        <f t="shared" si="8"/>
        <v>0</v>
      </c>
      <c r="Q83" s="50">
        <f>VLOOKUP(H83,Sheet2!$E$3:$F$9,2,FALSE)*J83</f>
        <v>0</v>
      </c>
      <c r="R83" s="31">
        <f>VLOOKUP(H83,Sheet2!$E$3:$H$9,4,FALSE)*Q83/1000000</f>
        <v>0</v>
      </c>
      <c r="S83" s="50">
        <f>VLOOKUP(H83,Sheet2!$E$3:$I$9,5,FALSE)*Q83</f>
        <v>0</v>
      </c>
      <c r="T83" s="54">
        <f>VLOOKUP(H83,Sheet2!$E$3:$I$9,5,FALSE)*R83</f>
        <v>0</v>
      </c>
    </row>
    <row r="84" spans="1:20" s="20" customFormat="1" x14ac:dyDescent="0.45">
      <c r="A84" s="144"/>
      <c r="B84" s="19"/>
      <c r="C84" s="17"/>
      <c r="D84" s="17"/>
      <c r="E84" s="17"/>
      <c r="F84" s="17"/>
      <c r="G84" s="27"/>
      <c r="H84" s="16"/>
      <c r="I84" s="27"/>
      <c r="J84" s="75"/>
      <c r="K84" s="76">
        <f>VLOOKUP(H84,Sheet2!$E$3:$G$9,3,FALSE)</f>
        <v>0</v>
      </c>
      <c r="L84" s="27">
        <f>VLOOKUP(H84,Sheet2!$A$3:$B$9,2,FALSE)*I84</f>
        <v>0</v>
      </c>
      <c r="M84" s="63">
        <f>VLOOKUP(H84,Sheet2!$A$3:$C$9,3,FALSE)*L84/1000000</f>
        <v>0</v>
      </c>
      <c r="N84" s="27">
        <f t="shared" si="7"/>
        <v>0</v>
      </c>
      <c r="O84" s="63">
        <f>VLOOKUP(H84,Sheet2!$A$3:$C$9,3,FALSE)*N84/1000000</f>
        <v>0</v>
      </c>
      <c r="P84" s="115">
        <f t="shared" si="8"/>
        <v>0</v>
      </c>
      <c r="Q84" s="62">
        <f>VLOOKUP(H84,Sheet2!$E$3:$F$9,2,FALSE)*J84</f>
        <v>0</v>
      </c>
      <c r="R84" s="63">
        <f>VLOOKUP(H84,Sheet2!$E$3:$H$9,4,FALSE)*Q84/1000000</f>
        <v>0</v>
      </c>
      <c r="S84" s="62">
        <f>VLOOKUP(H84,Sheet2!$E$3:$I$9,5,FALSE)*Q84</f>
        <v>0</v>
      </c>
      <c r="T84" s="72">
        <f>VLOOKUP(H84,Sheet2!$E$3:$I$9,5,FALSE)*R84</f>
        <v>0</v>
      </c>
    </row>
    <row r="85" spans="1:20" s="20" customFormat="1" x14ac:dyDescent="0.45">
      <c r="A85" s="145"/>
      <c r="B85" s="32"/>
      <c r="C85" s="29"/>
      <c r="D85" s="29"/>
      <c r="E85" s="29"/>
      <c r="F85" s="29"/>
      <c r="G85" s="31"/>
      <c r="H85" s="28"/>
      <c r="I85" s="31"/>
      <c r="J85" s="77"/>
      <c r="K85" s="78">
        <f>VLOOKUP(H85,Sheet2!$E$3:$G$9,3,FALSE)</f>
        <v>0</v>
      </c>
      <c r="L85" s="31">
        <f>VLOOKUP(H85,Sheet2!$A$3:$B$9,2,FALSE)*I85</f>
        <v>0</v>
      </c>
      <c r="M85" s="31">
        <f>VLOOKUP(H85,Sheet2!$A$3:$C$9,3,FALSE)*L85/1000000</f>
        <v>0</v>
      </c>
      <c r="N85" s="31">
        <f t="shared" si="7"/>
        <v>0</v>
      </c>
      <c r="O85" s="31">
        <f>VLOOKUP(H85,Sheet2!$A$3:$C$9,3,FALSE)*N85/1000000</f>
        <v>0</v>
      </c>
      <c r="P85" s="116">
        <f t="shared" si="8"/>
        <v>0</v>
      </c>
      <c r="Q85" s="50">
        <f>VLOOKUP(H85,Sheet2!$E$3:$F$9,2,FALSE)*J85</f>
        <v>0</v>
      </c>
      <c r="R85" s="31">
        <f>VLOOKUP(H85,Sheet2!$E$3:$H$9,4,FALSE)*Q85/1000000</f>
        <v>0</v>
      </c>
      <c r="S85" s="50">
        <f>VLOOKUP(H85,Sheet2!$E$3:$I$9,5,FALSE)*Q85</f>
        <v>0</v>
      </c>
      <c r="T85" s="54">
        <f>VLOOKUP(H85,Sheet2!$E$3:$I$9,5,FALSE)*R85</f>
        <v>0</v>
      </c>
    </row>
    <row r="86" spans="1:20" s="20" customFormat="1" x14ac:dyDescent="0.45">
      <c r="A86" s="144"/>
      <c r="B86" s="19"/>
      <c r="C86" s="17"/>
      <c r="D86" s="17"/>
      <c r="E86" s="17"/>
      <c r="F86" s="17"/>
      <c r="G86" s="27"/>
      <c r="H86" s="16"/>
      <c r="I86" s="27"/>
      <c r="J86" s="75"/>
      <c r="K86" s="76">
        <f>VLOOKUP(H86,Sheet2!$E$3:$G$9,3,FALSE)</f>
        <v>0</v>
      </c>
      <c r="L86" s="27">
        <f>VLOOKUP(H86,Sheet2!$A$3:$B$9,2,FALSE)*I86</f>
        <v>0</v>
      </c>
      <c r="M86" s="63">
        <f>VLOOKUP(H86,Sheet2!$A$3:$C$9,3,FALSE)*L86/1000000</f>
        <v>0</v>
      </c>
      <c r="N86" s="27">
        <f t="shared" si="7"/>
        <v>0</v>
      </c>
      <c r="O86" s="63">
        <f>VLOOKUP(H86,Sheet2!$A$3:$C$9,3,FALSE)*N86/1000000</f>
        <v>0</v>
      </c>
      <c r="P86" s="115">
        <f t="shared" si="8"/>
        <v>0</v>
      </c>
      <c r="Q86" s="62">
        <f>VLOOKUP(H86,Sheet2!$E$3:$F$9,2,FALSE)*J86</f>
        <v>0</v>
      </c>
      <c r="R86" s="63">
        <f>VLOOKUP(H86,Sheet2!$E$3:$H$9,4,FALSE)*Q86/1000000</f>
        <v>0</v>
      </c>
      <c r="S86" s="62">
        <f>VLOOKUP(H86,Sheet2!$E$3:$I$9,5,FALSE)*Q86</f>
        <v>0</v>
      </c>
      <c r="T86" s="72">
        <f>VLOOKUP(H86,Sheet2!$E$3:$I$9,5,FALSE)*R86</f>
        <v>0</v>
      </c>
    </row>
    <row r="87" spans="1:20" s="20" customFormat="1" x14ac:dyDescent="0.45">
      <c r="A87" s="145"/>
      <c r="B87" s="32"/>
      <c r="C87" s="29"/>
      <c r="D87" s="29"/>
      <c r="E87" s="29"/>
      <c r="F87" s="29"/>
      <c r="G87" s="31"/>
      <c r="H87" s="28"/>
      <c r="I87" s="31"/>
      <c r="J87" s="77"/>
      <c r="K87" s="78">
        <f>VLOOKUP(H87,Sheet2!$E$3:$G$9,3,FALSE)</f>
        <v>0</v>
      </c>
      <c r="L87" s="31">
        <f>VLOOKUP(H87,Sheet2!$A$3:$B$9,2,FALSE)*I87</f>
        <v>0</v>
      </c>
      <c r="M87" s="31">
        <f>VLOOKUP(H87,Sheet2!$A$3:$C$9,3,FALSE)*L87/1000000</f>
        <v>0</v>
      </c>
      <c r="N87" s="31">
        <f t="shared" si="7"/>
        <v>0</v>
      </c>
      <c r="O87" s="31">
        <f>VLOOKUP(H87,Sheet2!$A$3:$C$9,3,FALSE)*N87/1000000</f>
        <v>0</v>
      </c>
      <c r="P87" s="116">
        <f t="shared" si="8"/>
        <v>0</v>
      </c>
      <c r="Q87" s="50">
        <f>VLOOKUP(H87,Sheet2!$E$3:$F$9,2,FALSE)*J87</f>
        <v>0</v>
      </c>
      <c r="R87" s="31">
        <f>VLOOKUP(H87,Sheet2!$E$3:$H$9,4,FALSE)*Q87/1000000</f>
        <v>0</v>
      </c>
      <c r="S87" s="50">
        <f>VLOOKUP(H87,Sheet2!$E$3:$I$9,5,FALSE)*Q87</f>
        <v>0</v>
      </c>
      <c r="T87" s="54">
        <f>VLOOKUP(H87,Sheet2!$E$3:$I$9,5,FALSE)*R87</f>
        <v>0</v>
      </c>
    </row>
    <row r="88" spans="1:20" s="20" customFormat="1" x14ac:dyDescent="0.45">
      <c r="A88" s="144"/>
      <c r="B88" s="19"/>
      <c r="C88" s="17"/>
      <c r="D88" s="17"/>
      <c r="E88" s="17"/>
      <c r="F88" s="17"/>
      <c r="G88" s="27"/>
      <c r="H88" s="16"/>
      <c r="I88" s="27"/>
      <c r="J88" s="75"/>
      <c r="K88" s="76">
        <f>VLOOKUP(H88,Sheet2!$E$3:$G$9,3,FALSE)</f>
        <v>0</v>
      </c>
      <c r="L88" s="27">
        <f>VLOOKUP(H88,Sheet2!$A$3:$B$9,2,FALSE)*I88</f>
        <v>0</v>
      </c>
      <c r="M88" s="63">
        <f>VLOOKUP(H88,Sheet2!$A$3:$C$9,3,FALSE)*L88/1000000</f>
        <v>0</v>
      </c>
      <c r="N88" s="27">
        <f t="shared" si="7"/>
        <v>0</v>
      </c>
      <c r="O88" s="63">
        <f>VLOOKUP(H88,Sheet2!$A$3:$C$9,3,FALSE)*N88/1000000</f>
        <v>0</v>
      </c>
      <c r="P88" s="115">
        <f t="shared" si="8"/>
        <v>0</v>
      </c>
      <c r="Q88" s="62">
        <f>VLOOKUP(H88,Sheet2!$E$3:$F$9,2,FALSE)*J88</f>
        <v>0</v>
      </c>
      <c r="R88" s="63">
        <f>VLOOKUP(H88,Sheet2!$E$3:$H$9,4,FALSE)*Q88/1000000</f>
        <v>0</v>
      </c>
      <c r="S88" s="62">
        <f>VLOOKUP(H88,Sheet2!$E$3:$I$9,5,FALSE)*Q88</f>
        <v>0</v>
      </c>
      <c r="T88" s="72">
        <f>VLOOKUP(H88,Sheet2!$E$3:$I$9,5,FALSE)*R88</f>
        <v>0</v>
      </c>
    </row>
    <row r="89" spans="1:20" s="20" customFormat="1" x14ac:dyDescent="0.45">
      <c r="A89" s="145"/>
      <c r="B89" s="32"/>
      <c r="C89" s="29"/>
      <c r="D89" s="29"/>
      <c r="E89" s="29"/>
      <c r="F89" s="29"/>
      <c r="G89" s="31"/>
      <c r="H89" s="28"/>
      <c r="I89" s="31"/>
      <c r="J89" s="77"/>
      <c r="K89" s="78">
        <f>VLOOKUP(H89,Sheet2!$E$3:$G$9,3,FALSE)</f>
        <v>0</v>
      </c>
      <c r="L89" s="31">
        <f>VLOOKUP(H89,Sheet2!$A$3:$B$9,2,FALSE)*I89</f>
        <v>0</v>
      </c>
      <c r="M89" s="31">
        <f>VLOOKUP(H89,Sheet2!$A$3:$C$9,3,FALSE)*L89/1000000</f>
        <v>0</v>
      </c>
      <c r="N89" s="31">
        <f t="shared" si="7"/>
        <v>0</v>
      </c>
      <c r="O89" s="31">
        <f>VLOOKUP(H89,Sheet2!$A$3:$C$9,3,FALSE)*N89/1000000</f>
        <v>0</v>
      </c>
      <c r="P89" s="116">
        <f t="shared" si="8"/>
        <v>0</v>
      </c>
      <c r="Q89" s="50">
        <f>VLOOKUP(H89,Sheet2!$E$3:$F$9,2,FALSE)*J89</f>
        <v>0</v>
      </c>
      <c r="R89" s="31">
        <f>VLOOKUP(H89,Sheet2!$E$3:$H$9,4,FALSE)*Q89/1000000</f>
        <v>0</v>
      </c>
      <c r="S89" s="50">
        <f>VLOOKUP(H89,Sheet2!$E$3:$I$9,5,FALSE)*Q89</f>
        <v>0</v>
      </c>
      <c r="T89" s="54">
        <f>VLOOKUP(H89,Sheet2!$E$3:$I$9,5,FALSE)*R89</f>
        <v>0</v>
      </c>
    </row>
    <row r="90" spans="1:20" s="20" customFormat="1" x14ac:dyDescent="0.45">
      <c r="A90" s="144"/>
      <c r="B90" s="19"/>
      <c r="C90" s="17"/>
      <c r="D90" s="17"/>
      <c r="E90" s="17"/>
      <c r="F90" s="17"/>
      <c r="G90" s="27"/>
      <c r="H90" s="16"/>
      <c r="I90" s="27"/>
      <c r="J90" s="75"/>
      <c r="K90" s="76">
        <f>VLOOKUP(H90,Sheet2!$E$3:$G$9,3,FALSE)</f>
        <v>0</v>
      </c>
      <c r="L90" s="27">
        <f>VLOOKUP(H90,Sheet2!$A$3:$B$9,2,FALSE)*I90</f>
        <v>0</v>
      </c>
      <c r="M90" s="63">
        <f>VLOOKUP(H90,Sheet2!$A$3:$C$9,3,FALSE)*L90/1000000</f>
        <v>0</v>
      </c>
      <c r="N90" s="27">
        <f t="shared" si="7"/>
        <v>0</v>
      </c>
      <c r="O90" s="63">
        <f>VLOOKUP(H90,Sheet2!$A$3:$C$9,3,FALSE)*N90/1000000</f>
        <v>0</v>
      </c>
      <c r="P90" s="115">
        <f t="shared" si="8"/>
        <v>0</v>
      </c>
      <c r="Q90" s="62">
        <f>VLOOKUP(H90,Sheet2!$E$3:$F$9,2,FALSE)*J90</f>
        <v>0</v>
      </c>
      <c r="R90" s="63">
        <f>VLOOKUP(H90,Sheet2!$E$3:$H$9,4,FALSE)*Q90/1000000</f>
        <v>0</v>
      </c>
      <c r="S90" s="62">
        <f>VLOOKUP(H90,Sheet2!$E$3:$I$9,5,FALSE)*Q90</f>
        <v>0</v>
      </c>
      <c r="T90" s="72">
        <f>VLOOKUP(H90,Sheet2!$E$3:$I$9,5,FALSE)*R90</f>
        <v>0</v>
      </c>
    </row>
    <row r="91" spans="1:20" s="20" customFormat="1" x14ac:dyDescent="0.45">
      <c r="A91" s="145"/>
      <c r="B91" s="32"/>
      <c r="C91" s="29"/>
      <c r="D91" s="29"/>
      <c r="E91" s="29"/>
      <c r="F91" s="29"/>
      <c r="G91" s="31"/>
      <c r="H91" s="28"/>
      <c r="I91" s="31"/>
      <c r="J91" s="77"/>
      <c r="K91" s="78">
        <f>VLOOKUP(H91,Sheet2!$E$3:$G$9,3,FALSE)</f>
        <v>0</v>
      </c>
      <c r="L91" s="31">
        <f>VLOOKUP(H91,Sheet2!$A$3:$B$9,2,FALSE)*I91</f>
        <v>0</v>
      </c>
      <c r="M91" s="31">
        <f>VLOOKUP(H91,Sheet2!$A$3:$C$9,3,FALSE)*L91/1000000</f>
        <v>0</v>
      </c>
      <c r="N91" s="31">
        <f t="shared" si="7"/>
        <v>0</v>
      </c>
      <c r="O91" s="31">
        <f>VLOOKUP(H91,Sheet2!$A$3:$C$9,3,FALSE)*N91/1000000</f>
        <v>0</v>
      </c>
      <c r="P91" s="116">
        <f t="shared" si="8"/>
        <v>0</v>
      </c>
      <c r="Q91" s="50">
        <f>VLOOKUP(H91,Sheet2!$E$3:$F$9,2,FALSE)*J91</f>
        <v>0</v>
      </c>
      <c r="R91" s="31">
        <f>VLOOKUP(H91,Sheet2!$E$3:$H$9,4,FALSE)*Q91/1000000</f>
        <v>0</v>
      </c>
      <c r="S91" s="50">
        <f>VLOOKUP(H91,Sheet2!$E$3:$I$9,5,FALSE)*Q91</f>
        <v>0</v>
      </c>
      <c r="T91" s="54">
        <f>VLOOKUP(H91,Sheet2!$E$3:$I$9,5,FALSE)*R91</f>
        <v>0</v>
      </c>
    </row>
    <row r="92" spans="1:20" s="20" customFormat="1" x14ac:dyDescent="0.45">
      <c r="A92" s="144"/>
      <c r="B92" s="19"/>
      <c r="C92" s="17"/>
      <c r="D92" s="17"/>
      <c r="E92" s="17"/>
      <c r="F92" s="17"/>
      <c r="G92" s="27"/>
      <c r="H92" s="16"/>
      <c r="I92" s="27"/>
      <c r="J92" s="75"/>
      <c r="K92" s="76">
        <f>VLOOKUP(H92,Sheet2!$E$3:$G$9,3,FALSE)</f>
        <v>0</v>
      </c>
      <c r="L92" s="27">
        <f>VLOOKUP(H92,Sheet2!$A$3:$B$9,2,FALSE)*I92</f>
        <v>0</v>
      </c>
      <c r="M92" s="63">
        <f>VLOOKUP(H92,Sheet2!$A$3:$C$9,3,FALSE)*L92/1000000</f>
        <v>0</v>
      </c>
      <c r="N92" s="27">
        <f t="shared" si="7"/>
        <v>0</v>
      </c>
      <c r="O92" s="63">
        <f>VLOOKUP(H92,Sheet2!$A$3:$C$9,3,FALSE)*N92/1000000</f>
        <v>0</v>
      </c>
      <c r="P92" s="115">
        <f t="shared" si="8"/>
        <v>0</v>
      </c>
      <c r="Q92" s="62">
        <f>VLOOKUP(H92,Sheet2!$E$3:$F$9,2,FALSE)*J92</f>
        <v>0</v>
      </c>
      <c r="R92" s="63">
        <f>VLOOKUP(H92,Sheet2!$E$3:$H$9,4,FALSE)*Q92/1000000</f>
        <v>0</v>
      </c>
      <c r="S92" s="62">
        <f>VLOOKUP(H92,Sheet2!$E$3:$I$9,5,FALSE)*Q92</f>
        <v>0</v>
      </c>
      <c r="T92" s="72">
        <f>VLOOKUP(H92,Sheet2!$E$3:$I$9,5,FALSE)*R92</f>
        <v>0</v>
      </c>
    </row>
    <row r="93" spans="1:20" s="20" customFormat="1" x14ac:dyDescent="0.45">
      <c r="A93" s="145"/>
      <c r="B93" s="32"/>
      <c r="C93" s="29"/>
      <c r="D93" s="29"/>
      <c r="E93" s="29"/>
      <c r="F93" s="29"/>
      <c r="G93" s="31"/>
      <c r="H93" s="28"/>
      <c r="I93" s="31"/>
      <c r="J93" s="77"/>
      <c r="K93" s="78">
        <f>VLOOKUP(H93,Sheet2!$E$3:$G$9,3,FALSE)</f>
        <v>0</v>
      </c>
      <c r="L93" s="31">
        <f>VLOOKUP(H93,Sheet2!$A$3:$B$9,2,FALSE)*I93</f>
        <v>0</v>
      </c>
      <c r="M93" s="31">
        <f>VLOOKUP(H93,Sheet2!$A$3:$C$9,3,FALSE)*L93/1000000</f>
        <v>0</v>
      </c>
      <c r="N93" s="31">
        <f t="shared" si="7"/>
        <v>0</v>
      </c>
      <c r="O93" s="31">
        <f>VLOOKUP(H93,Sheet2!$A$3:$C$9,3,FALSE)*N93/1000000</f>
        <v>0</v>
      </c>
      <c r="P93" s="116">
        <f t="shared" si="8"/>
        <v>0</v>
      </c>
      <c r="Q93" s="50">
        <f>VLOOKUP(H93,Sheet2!$E$3:$F$9,2,FALSE)*J93</f>
        <v>0</v>
      </c>
      <c r="R93" s="31">
        <f>VLOOKUP(H93,Sheet2!$E$3:$H$9,4,FALSE)*Q93/1000000</f>
        <v>0</v>
      </c>
      <c r="S93" s="50">
        <f>VLOOKUP(H93,Sheet2!$E$3:$I$9,5,FALSE)*Q93</f>
        <v>0</v>
      </c>
      <c r="T93" s="54">
        <f>VLOOKUP(H93,Sheet2!$E$3:$I$9,5,FALSE)*R93</f>
        <v>0</v>
      </c>
    </row>
    <row r="94" spans="1:20" s="20" customFormat="1" x14ac:dyDescent="0.45">
      <c r="A94" s="144"/>
      <c r="B94" s="19"/>
      <c r="C94" s="17"/>
      <c r="D94" s="17"/>
      <c r="E94" s="17"/>
      <c r="F94" s="17"/>
      <c r="G94" s="27"/>
      <c r="H94" s="16"/>
      <c r="I94" s="27"/>
      <c r="J94" s="75"/>
      <c r="K94" s="76">
        <f>VLOOKUP(H94,Sheet2!$E$3:$G$9,3,FALSE)</f>
        <v>0</v>
      </c>
      <c r="L94" s="27">
        <f>VLOOKUP(H94,Sheet2!$A$3:$B$9,2,FALSE)*I94</f>
        <v>0</v>
      </c>
      <c r="M94" s="63">
        <f>VLOOKUP(H94,Sheet2!$A$3:$C$9,3,FALSE)*L94/1000000</f>
        <v>0</v>
      </c>
      <c r="N94" s="27">
        <f t="shared" si="7"/>
        <v>0</v>
      </c>
      <c r="O94" s="63">
        <f>VLOOKUP(H94,Sheet2!$A$3:$C$9,3,FALSE)*N94/1000000</f>
        <v>0</v>
      </c>
      <c r="P94" s="115">
        <f t="shared" si="8"/>
        <v>0</v>
      </c>
      <c r="Q94" s="62">
        <f>VLOOKUP(H94,Sheet2!$E$3:$F$9,2,FALSE)*J94</f>
        <v>0</v>
      </c>
      <c r="R94" s="63">
        <f>VLOOKUP(H94,Sheet2!$E$3:$H$9,4,FALSE)*Q94/1000000</f>
        <v>0</v>
      </c>
      <c r="S94" s="62">
        <f>VLOOKUP(H94,Sheet2!$E$3:$I$9,5,FALSE)*Q94</f>
        <v>0</v>
      </c>
      <c r="T94" s="72">
        <f>VLOOKUP(H94,Sheet2!$E$3:$I$9,5,FALSE)*R94</f>
        <v>0</v>
      </c>
    </row>
    <row r="95" spans="1:20" s="20" customFormat="1" x14ac:dyDescent="0.45">
      <c r="A95" s="145"/>
      <c r="B95" s="32"/>
      <c r="C95" s="29"/>
      <c r="D95" s="29"/>
      <c r="E95" s="29"/>
      <c r="F95" s="29"/>
      <c r="G95" s="31"/>
      <c r="H95" s="28"/>
      <c r="I95" s="31"/>
      <c r="J95" s="77"/>
      <c r="K95" s="78">
        <f>VLOOKUP(H95,Sheet2!$E$3:$G$9,3,FALSE)</f>
        <v>0</v>
      </c>
      <c r="L95" s="31">
        <f>VLOOKUP(H95,Sheet2!$A$3:$B$9,2,FALSE)*I95</f>
        <v>0</v>
      </c>
      <c r="M95" s="31">
        <f>VLOOKUP(H95,Sheet2!$A$3:$C$9,3,FALSE)*L95/1000000</f>
        <v>0</v>
      </c>
      <c r="N95" s="31">
        <f t="shared" si="7"/>
        <v>0</v>
      </c>
      <c r="O95" s="31">
        <f>VLOOKUP(H95,Sheet2!$A$3:$C$9,3,FALSE)*N95/1000000</f>
        <v>0</v>
      </c>
      <c r="P95" s="116">
        <f t="shared" si="8"/>
        <v>0</v>
      </c>
      <c r="Q95" s="50">
        <f>VLOOKUP(H95,Sheet2!$E$3:$F$9,2,FALSE)*J95</f>
        <v>0</v>
      </c>
      <c r="R95" s="31">
        <f>VLOOKUP(H95,Sheet2!$E$3:$H$9,4,FALSE)*Q95/1000000</f>
        <v>0</v>
      </c>
      <c r="S95" s="50">
        <f>VLOOKUP(H95,Sheet2!$E$3:$I$9,5,FALSE)*Q95</f>
        <v>0</v>
      </c>
      <c r="T95" s="54">
        <f>VLOOKUP(H95,Sheet2!$E$3:$I$9,5,FALSE)*R95</f>
        <v>0</v>
      </c>
    </row>
    <row r="96" spans="1:20" s="20" customFormat="1" x14ac:dyDescent="0.45">
      <c r="A96" s="144"/>
      <c r="B96" s="19"/>
      <c r="C96" s="17"/>
      <c r="D96" s="17"/>
      <c r="E96" s="17"/>
      <c r="F96" s="17"/>
      <c r="G96" s="27"/>
      <c r="H96" s="16"/>
      <c r="I96" s="27"/>
      <c r="J96" s="75"/>
      <c r="K96" s="76">
        <f>VLOOKUP(H96,Sheet2!$E$3:$G$9,3,FALSE)</f>
        <v>0</v>
      </c>
      <c r="L96" s="27">
        <f>VLOOKUP(H96,Sheet2!$A$3:$B$9,2,FALSE)*I96</f>
        <v>0</v>
      </c>
      <c r="M96" s="63">
        <f>VLOOKUP(H96,Sheet2!$A$3:$C$9,3,FALSE)*L96/1000000</f>
        <v>0</v>
      </c>
      <c r="N96" s="27">
        <f t="shared" si="7"/>
        <v>0</v>
      </c>
      <c r="O96" s="63">
        <f>VLOOKUP(H96,Sheet2!$A$3:$C$9,3,FALSE)*N96/1000000</f>
        <v>0</v>
      </c>
      <c r="P96" s="115">
        <f t="shared" si="8"/>
        <v>0</v>
      </c>
      <c r="Q96" s="62">
        <f>VLOOKUP(H96,Sheet2!$E$3:$F$9,2,FALSE)*J96</f>
        <v>0</v>
      </c>
      <c r="R96" s="63">
        <f>VLOOKUP(H96,Sheet2!$E$3:$H$9,4,FALSE)*Q96/1000000</f>
        <v>0</v>
      </c>
      <c r="S96" s="62">
        <f>VLOOKUP(H96,Sheet2!$E$3:$I$9,5,FALSE)*Q96</f>
        <v>0</v>
      </c>
      <c r="T96" s="72">
        <f>VLOOKUP(H96,Sheet2!$E$3:$I$9,5,FALSE)*R96</f>
        <v>0</v>
      </c>
    </row>
    <row r="97" spans="1:20" s="20" customFormat="1" x14ac:dyDescent="0.45">
      <c r="A97" s="145"/>
      <c r="B97" s="32"/>
      <c r="C97" s="29"/>
      <c r="D97" s="29"/>
      <c r="E97" s="29"/>
      <c r="F97" s="29"/>
      <c r="G97" s="31"/>
      <c r="H97" s="28"/>
      <c r="I97" s="31"/>
      <c r="J97" s="77"/>
      <c r="K97" s="78">
        <f>VLOOKUP(H97,Sheet2!$E$3:$G$9,3,FALSE)</f>
        <v>0</v>
      </c>
      <c r="L97" s="31">
        <f>VLOOKUP(H97,Sheet2!$A$3:$B$9,2,FALSE)*I97</f>
        <v>0</v>
      </c>
      <c r="M97" s="31">
        <f>VLOOKUP(H97,Sheet2!$A$3:$C$9,3,FALSE)*L97/1000000</f>
        <v>0</v>
      </c>
      <c r="N97" s="31">
        <f t="shared" si="7"/>
        <v>0</v>
      </c>
      <c r="O97" s="31">
        <f>VLOOKUP(H97,Sheet2!$A$3:$C$9,3,FALSE)*N97/1000000</f>
        <v>0</v>
      </c>
      <c r="P97" s="116">
        <f t="shared" si="8"/>
        <v>0</v>
      </c>
      <c r="Q97" s="50">
        <f>VLOOKUP(H97,Sheet2!$E$3:$F$9,2,FALSE)*J97</f>
        <v>0</v>
      </c>
      <c r="R97" s="31">
        <f>VLOOKUP(H97,Sheet2!$E$3:$H$9,4,FALSE)*Q97/1000000</f>
        <v>0</v>
      </c>
      <c r="S97" s="50">
        <f>VLOOKUP(H97,Sheet2!$E$3:$I$9,5,FALSE)*Q97</f>
        <v>0</v>
      </c>
      <c r="T97" s="54">
        <f>VLOOKUP(H97,Sheet2!$E$3:$I$9,5,FALSE)*R97</f>
        <v>0</v>
      </c>
    </row>
    <row r="98" spans="1:20" s="20" customFormat="1" x14ac:dyDescent="0.45">
      <c r="A98" s="144"/>
      <c r="B98" s="19"/>
      <c r="C98" s="17"/>
      <c r="D98" s="17"/>
      <c r="E98" s="17"/>
      <c r="F98" s="17"/>
      <c r="G98" s="27"/>
      <c r="H98" s="16"/>
      <c r="I98" s="27"/>
      <c r="J98" s="75"/>
      <c r="K98" s="76">
        <f>VLOOKUP(H98,Sheet2!$E$3:$G$9,3,FALSE)</f>
        <v>0</v>
      </c>
      <c r="L98" s="27">
        <f>VLOOKUP(H98,Sheet2!$A$3:$B$9,2,FALSE)*I98</f>
        <v>0</v>
      </c>
      <c r="M98" s="63">
        <f>VLOOKUP(H98,Sheet2!$A$3:$C$9,3,FALSE)*L98/1000000</f>
        <v>0</v>
      </c>
      <c r="N98" s="27">
        <f t="shared" si="7"/>
        <v>0</v>
      </c>
      <c r="O98" s="63">
        <f>VLOOKUP(H98,Sheet2!$A$3:$C$9,3,FALSE)*N98/1000000</f>
        <v>0</v>
      </c>
      <c r="P98" s="115">
        <f t="shared" si="8"/>
        <v>0</v>
      </c>
      <c r="Q98" s="62">
        <f>VLOOKUP(H98,Sheet2!$E$3:$F$9,2,FALSE)*J98</f>
        <v>0</v>
      </c>
      <c r="R98" s="63">
        <f>VLOOKUP(H98,Sheet2!$E$3:$H$9,4,FALSE)*Q98/1000000</f>
        <v>0</v>
      </c>
      <c r="S98" s="62">
        <f>VLOOKUP(H98,Sheet2!$E$3:$I$9,5,FALSE)*Q98</f>
        <v>0</v>
      </c>
      <c r="T98" s="72">
        <f>VLOOKUP(H98,Sheet2!$E$3:$I$9,5,FALSE)*R98</f>
        <v>0</v>
      </c>
    </row>
    <row r="99" spans="1:20" s="20" customFormat="1" x14ac:dyDescent="0.45">
      <c r="A99" s="145"/>
      <c r="B99" s="32"/>
      <c r="C99" s="29"/>
      <c r="D99" s="29"/>
      <c r="E99" s="29"/>
      <c r="F99" s="29"/>
      <c r="G99" s="31"/>
      <c r="H99" s="28"/>
      <c r="I99" s="31"/>
      <c r="J99" s="77"/>
      <c r="K99" s="78">
        <f>VLOOKUP(H99,Sheet2!$E$3:$G$9,3,FALSE)</f>
        <v>0</v>
      </c>
      <c r="L99" s="31">
        <f>VLOOKUP(H99,Sheet2!$A$3:$B$9,2,FALSE)*I99</f>
        <v>0</v>
      </c>
      <c r="M99" s="31">
        <f>VLOOKUP(H99,Sheet2!$A$3:$C$9,3,FALSE)*L99/1000000</f>
        <v>0</v>
      </c>
      <c r="N99" s="31">
        <f t="shared" si="7"/>
        <v>0</v>
      </c>
      <c r="O99" s="31">
        <f>VLOOKUP(H99,Sheet2!$A$3:$C$9,3,FALSE)*N99/1000000</f>
        <v>0</v>
      </c>
      <c r="P99" s="116">
        <f t="shared" si="8"/>
        <v>0</v>
      </c>
      <c r="Q99" s="50">
        <f>VLOOKUP(H99,Sheet2!$E$3:$F$9,2,FALSE)*J99</f>
        <v>0</v>
      </c>
      <c r="R99" s="31">
        <f>VLOOKUP(H99,Sheet2!$E$3:$H$9,4,FALSE)*Q99/1000000</f>
        <v>0</v>
      </c>
      <c r="S99" s="50">
        <f>VLOOKUP(H99,Sheet2!$E$3:$I$9,5,FALSE)*Q99</f>
        <v>0</v>
      </c>
      <c r="T99" s="54">
        <f>VLOOKUP(H99,Sheet2!$E$3:$I$9,5,FALSE)*R99</f>
        <v>0</v>
      </c>
    </row>
    <row r="100" spans="1:20" s="20" customFormat="1" x14ac:dyDescent="0.45">
      <c r="A100" s="144"/>
      <c r="B100" s="19"/>
      <c r="C100" s="17"/>
      <c r="D100" s="17"/>
      <c r="E100" s="17"/>
      <c r="F100" s="17"/>
      <c r="G100" s="27"/>
      <c r="H100" s="16"/>
      <c r="I100" s="27"/>
      <c r="J100" s="75"/>
      <c r="K100" s="76">
        <f>VLOOKUP(H100,Sheet2!$E$3:$G$9,3,FALSE)</f>
        <v>0</v>
      </c>
      <c r="L100" s="27">
        <f>VLOOKUP(H100,Sheet2!$A$3:$B$9,2,FALSE)*I100</f>
        <v>0</v>
      </c>
      <c r="M100" s="63">
        <f>VLOOKUP(H100,Sheet2!$A$3:$C$9,3,FALSE)*L100/1000000</f>
        <v>0</v>
      </c>
      <c r="N100" s="27">
        <f t="shared" si="7"/>
        <v>0</v>
      </c>
      <c r="O100" s="63">
        <f>VLOOKUP(H100,Sheet2!$A$3:$C$9,3,FALSE)*N100/1000000</f>
        <v>0</v>
      </c>
      <c r="P100" s="115">
        <f t="shared" si="8"/>
        <v>0</v>
      </c>
      <c r="Q100" s="62">
        <f>VLOOKUP(H100,Sheet2!$E$3:$F$9,2,FALSE)*J100</f>
        <v>0</v>
      </c>
      <c r="R100" s="63">
        <f>VLOOKUP(H100,Sheet2!$E$3:$H$9,4,FALSE)*Q100/1000000</f>
        <v>0</v>
      </c>
      <c r="S100" s="62">
        <f>VLOOKUP(H100,Sheet2!$E$3:$I$9,5,FALSE)*Q100</f>
        <v>0</v>
      </c>
      <c r="T100" s="72">
        <f>VLOOKUP(H100,Sheet2!$E$3:$I$9,5,FALSE)*R100</f>
        <v>0</v>
      </c>
    </row>
    <row r="101" spans="1:20" s="20" customFormat="1" x14ac:dyDescent="0.45">
      <c r="A101" s="145"/>
      <c r="B101" s="32"/>
      <c r="C101" s="29"/>
      <c r="D101" s="29"/>
      <c r="E101" s="29"/>
      <c r="F101" s="29"/>
      <c r="G101" s="31"/>
      <c r="H101" s="28"/>
      <c r="I101" s="31"/>
      <c r="J101" s="77"/>
      <c r="K101" s="78">
        <f>VLOOKUP(H101,Sheet2!$E$3:$G$9,3,FALSE)</f>
        <v>0</v>
      </c>
      <c r="L101" s="31">
        <f>VLOOKUP(H101,Sheet2!$A$3:$B$9,2,FALSE)*I101</f>
        <v>0</v>
      </c>
      <c r="M101" s="31">
        <f>VLOOKUP(H101,Sheet2!$A$3:$C$9,3,FALSE)*L101/1000000</f>
        <v>0</v>
      </c>
      <c r="N101" s="31">
        <f t="shared" si="7"/>
        <v>0</v>
      </c>
      <c r="O101" s="31">
        <f>VLOOKUP(H101,Sheet2!$A$3:$C$9,3,FALSE)*N101/1000000</f>
        <v>0</v>
      </c>
      <c r="P101" s="116">
        <f t="shared" si="8"/>
        <v>0</v>
      </c>
      <c r="Q101" s="50">
        <f>VLOOKUP(H101,Sheet2!$E$3:$F$9,2,FALSE)*J101</f>
        <v>0</v>
      </c>
      <c r="R101" s="31">
        <f>VLOOKUP(H101,Sheet2!$E$3:$H$9,4,FALSE)*Q101/1000000</f>
        <v>0</v>
      </c>
      <c r="S101" s="50">
        <f>VLOOKUP(H101,Sheet2!$E$3:$I$9,5,FALSE)*Q101</f>
        <v>0</v>
      </c>
      <c r="T101" s="54">
        <f>VLOOKUP(H101,Sheet2!$E$3:$I$9,5,FALSE)*R101</f>
        <v>0</v>
      </c>
    </row>
    <row r="102" spans="1:20" s="20" customFormat="1" x14ac:dyDescent="0.45">
      <c r="A102" s="144"/>
      <c r="B102" s="19"/>
      <c r="C102" s="17"/>
      <c r="D102" s="17"/>
      <c r="E102" s="17"/>
      <c r="F102" s="17"/>
      <c r="G102" s="27"/>
      <c r="H102" s="16"/>
      <c r="I102" s="27"/>
      <c r="J102" s="75"/>
      <c r="K102" s="76">
        <f>VLOOKUP(H102,Sheet2!$E$3:$G$9,3,FALSE)</f>
        <v>0</v>
      </c>
      <c r="L102" s="27">
        <f>VLOOKUP(H102,Sheet2!$A$3:$B$9,2,FALSE)*I102</f>
        <v>0</v>
      </c>
      <c r="M102" s="63">
        <f>VLOOKUP(H102,Sheet2!$A$3:$C$9,3,FALSE)*L102/1000000</f>
        <v>0</v>
      </c>
      <c r="N102" s="27">
        <f t="shared" si="7"/>
        <v>0</v>
      </c>
      <c r="O102" s="63">
        <f>VLOOKUP(H102,Sheet2!$A$3:$C$9,3,FALSE)*N102/1000000</f>
        <v>0</v>
      </c>
      <c r="P102" s="115">
        <f t="shared" si="8"/>
        <v>0</v>
      </c>
      <c r="Q102" s="62">
        <f>VLOOKUP(H102,Sheet2!$E$3:$F$9,2,FALSE)*J102</f>
        <v>0</v>
      </c>
      <c r="R102" s="63">
        <f>VLOOKUP(H102,Sheet2!$E$3:$H$9,4,FALSE)*Q102/1000000</f>
        <v>0</v>
      </c>
      <c r="S102" s="62">
        <f>VLOOKUP(H102,Sheet2!$E$3:$I$9,5,FALSE)*Q102</f>
        <v>0</v>
      </c>
      <c r="T102" s="72">
        <f>VLOOKUP(H102,Sheet2!$E$3:$I$9,5,FALSE)*R102</f>
        <v>0</v>
      </c>
    </row>
    <row r="103" spans="1:20" s="20" customFormat="1" x14ac:dyDescent="0.45">
      <c r="A103" s="145"/>
      <c r="B103" s="32"/>
      <c r="C103" s="29"/>
      <c r="D103" s="29"/>
      <c r="E103" s="29"/>
      <c r="F103" s="29"/>
      <c r="G103" s="31"/>
      <c r="H103" s="28"/>
      <c r="I103" s="31"/>
      <c r="J103" s="77"/>
      <c r="K103" s="78">
        <f>VLOOKUP(H103,Sheet2!$E$3:$G$9,3,FALSE)</f>
        <v>0</v>
      </c>
      <c r="L103" s="31">
        <f>VLOOKUP(H103,Sheet2!$A$3:$B$9,2,FALSE)*I103</f>
        <v>0</v>
      </c>
      <c r="M103" s="31">
        <f>VLOOKUP(H103,Sheet2!$A$3:$C$9,3,FALSE)*L103/1000000</f>
        <v>0</v>
      </c>
      <c r="N103" s="31">
        <f t="shared" si="7"/>
        <v>0</v>
      </c>
      <c r="O103" s="31">
        <f>VLOOKUP(H103,Sheet2!$A$3:$C$9,3,FALSE)*N103/1000000</f>
        <v>0</v>
      </c>
      <c r="P103" s="116">
        <f t="shared" si="8"/>
        <v>0</v>
      </c>
      <c r="Q103" s="50">
        <f>VLOOKUP(H103,Sheet2!$E$3:$F$9,2,FALSE)*J103</f>
        <v>0</v>
      </c>
      <c r="R103" s="31">
        <f>VLOOKUP(H103,Sheet2!$E$3:$H$9,4,FALSE)*Q103/1000000</f>
        <v>0</v>
      </c>
      <c r="S103" s="50">
        <f>VLOOKUP(H103,Sheet2!$E$3:$I$9,5,FALSE)*Q103</f>
        <v>0</v>
      </c>
      <c r="T103" s="54">
        <f>VLOOKUP(H103,Sheet2!$E$3:$I$9,5,FALSE)*R103</f>
        <v>0</v>
      </c>
    </row>
    <row r="104" spans="1:20" s="20" customFormat="1" x14ac:dyDescent="0.45">
      <c r="A104" s="144"/>
      <c r="B104" s="19"/>
      <c r="C104" s="17"/>
      <c r="D104" s="17"/>
      <c r="E104" s="17"/>
      <c r="F104" s="17"/>
      <c r="G104" s="27"/>
      <c r="H104" s="16"/>
      <c r="I104" s="27"/>
      <c r="J104" s="75"/>
      <c r="K104" s="76">
        <f>VLOOKUP(H104,Sheet2!$E$3:$G$9,3,FALSE)</f>
        <v>0</v>
      </c>
      <c r="L104" s="27">
        <f>VLOOKUP(H104,Sheet2!$A$3:$B$9,2,FALSE)*I104</f>
        <v>0</v>
      </c>
      <c r="M104" s="63">
        <f>VLOOKUP(H104,Sheet2!$A$3:$C$9,3,FALSE)*L104/1000000</f>
        <v>0</v>
      </c>
      <c r="N104" s="27">
        <f t="shared" si="7"/>
        <v>0</v>
      </c>
      <c r="O104" s="63">
        <f>VLOOKUP(H104,Sheet2!$A$3:$C$9,3,FALSE)*N104/1000000</f>
        <v>0</v>
      </c>
      <c r="P104" s="115">
        <f t="shared" si="8"/>
        <v>0</v>
      </c>
      <c r="Q104" s="62">
        <f>VLOOKUP(H104,Sheet2!$E$3:$F$9,2,FALSE)*J104</f>
        <v>0</v>
      </c>
      <c r="R104" s="63">
        <f>VLOOKUP(H104,Sheet2!$E$3:$H$9,4,FALSE)*Q104/1000000</f>
        <v>0</v>
      </c>
      <c r="S104" s="62">
        <f>VLOOKUP(H104,Sheet2!$E$3:$I$9,5,FALSE)*Q104</f>
        <v>0</v>
      </c>
      <c r="T104" s="72">
        <f>VLOOKUP(H104,Sheet2!$E$3:$I$9,5,FALSE)*R104</f>
        <v>0</v>
      </c>
    </row>
    <row r="105" spans="1:20" s="20" customFormat="1" x14ac:dyDescent="0.45">
      <c r="A105" s="145"/>
      <c r="B105" s="32"/>
      <c r="C105" s="29"/>
      <c r="D105" s="29"/>
      <c r="E105" s="29"/>
      <c r="F105" s="29"/>
      <c r="G105" s="31"/>
      <c r="H105" s="28"/>
      <c r="I105" s="31"/>
      <c r="J105" s="77"/>
      <c r="K105" s="78">
        <f>VLOOKUP(H105,Sheet2!$E$3:$G$9,3,FALSE)</f>
        <v>0</v>
      </c>
      <c r="L105" s="31">
        <f>VLOOKUP(H105,Sheet2!$A$3:$B$9,2,FALSE)*I105</f>
        <v>0</v>
      </c>
      <c r="M105" s="31">
        <f>VLOOKUP(H105,Sheet2!$A$3:$C$9,3,FALSE)*L105/1000000</f>
        <v>0</v>
      </c>
      <c r="N105" s="31">
        <f t="shared" si="7"/>
        <v>0</v>
      </c>
      <c r="O105" s="31">
        <f>VLOOKUP(H105,Sheet2!$A$3:$C$9,3,FALSE)*N105/1000000</f>
        <v>0</v>
      </c>
      <c r="P105" s="116">
        <f t="shared" si="8"/>
        <v>0</v>
      </c>
      <c r="Q105" s="50">
        <f>VLOOKUP(H105,Sheet2!$E$3:$F$9,2,FALSE)*J105</f>
        <v>0</v>
      </c>
      <c r="R105" s="31">
        <f>VLOOKUP(H105,Sheet2!$E$3:$H$9,4,FALSE)*Q105/1000000</f>
        <v>0</v>
      </c>
      <c r="S105" s="50">
        <f>VLOOKUP(H105,Sheet2!$E$3:$I$9,5,FALSE)*Q105</f>
        <v>0</v>
      </c>
      <c r="T105" s="54">
        <f>VLOOKUP(H105,Sheet2!$E$3:$I$9,5,FALSE)*R105</f>
        <v>0</v>
      </c>
    </row>
    <row r="106" spans="1:20" s="20" customFormat="1" x14ac:dyDescent="0.45">
      <c r="A106" s="144"/>
      <c r="B106" s="19"/>
      <c r="C106" s="17"/>
      <c r="D106" s="17"/>
      <c r="E106" s="17"/>
      <c r="F106" s="17"/>
      <c r="G106" s="27"/>
      <c r="H106" s="16"/>
      <c r="I106" s="27"/>
      <c r="J106" s="75"/>
      <c r="K106" s="76">
        <f>VLOOKUP(H106,Sheet2!$E$3:$G$9,3,FALSE)</f>
        <v>0</v>
      </c>
      <c r="L106" s="27">
        <f>VLOOKUP(H106,Sheet2!$A$3:$B$9,2,FALSE)*I106</f>
        <v>0</v>
      </c>
      <c r="M106" s="63">
        <f>VLOOKUP(H106,Sheet2!$A$3:$C$9,3,FALSE)*L106/1000000</f>
        <v>0</v>
      </c>
      <c r="N106" s="27">
        <f t="shared" si="7"/>
        <v>0</v>
      </c>
      <c r="O106" s="63">
        <f>VLOOKUP(H106,Sheet2!$A$3:$C$9,3,FALSE)*N106/1000000</f>
        <v>0</v>
      </c>
      <c r="P106" s="115">
        <f t="shared" si="8"/>
        <v>0</v>
      </c>
      <c r="Q106" s="62">
        <f>VLOOKUP(H106,Sheet2!$E$3:$F$9,2,FALSE)*J106</f>
        <v>0</v>
      </c>
      <c r="R106" s="63">
        <f>VLOOKUP(H106,Sheet2!$E$3:$H$9,4,FALSE)*Q106/1000000</f>
        <v>0</v>
      </c>
      <c r="S106" s="62">
        <f>VLOOKUP(H106,Sheet2!$E$3:$I$9,5,FALSE)*Q106</f>
        <v>0</v>
      </c>
      <c r="T106" s="72">
        <f>VLOOKUP(H106,Sheet2!$E$3:$I$9,5,FALSE)*R106</f>
        <v>0</v>
      </c>
    </row>
    <row r="107" spans="1:20" s="20" customFormat="1" x14ac:dyDescent="0.45">
      <c r="A107" s="145"/>
      <c r="B107" s="32"/>
      <c r="C107" s="29"/>
      <c r="D107" s="29"/>
      <c r="E107" s="29"/>
      <c r="F107" s="29"/>
      <c r="G107" s="31"/>
      <c r="H107" s="28"/>
      <c r="I107" s="31"/>
      <c r="J107" s="77"/>
      <c r="K107" s="78">
        <f>VLOOKUP(H107,Sheet2!$E$3:$G$9,3,FALSE)</f>
        <v>0</v>
      </c>
      <c r="L107" s="31">
        <f>VLOOKUP(H107,Sheet2!$A$3:$B$9,2,FALSE)*I107</f>
        <v>0</v>
      </c>
      <c r="M107" s="31">
        <f>VLOOKUP(H107,Sheet2!$A$3:$C$9,3,FALSE)*L107/1000000</f>
        <v>0</v>
      </c>
      <c r="N107" s="31">
        <f t="shared" si="7"/>
        <v>0</v>
      </c>
      <c r="O107" s="31">
        <f>VLOOKUP(H107,Sheet2!$A$3:$C$9,3,FALSE)*N107/1000000</f>
        <v>0</v>
      </c>
      <c r="P107" s="116">
        <f t="shared" si="8"/>
        <v>0</v>
      </c>
      <c r="Q107" s="50">
        <f>VLOOKUP(H107,Sheet2!$E$3:$F$9,2,FALSE)*J107</f>
        <v>0</v>
      </c>
      <c r="R107" s="31">
        <f>VLOOKUP(H107,Sheet2!$E$3:$H$9,4,FALSE)*Q107/1000000</f>
        <v>0</v>
      </c>
      <c r="S107" s="50">
        <f>VLOOKUP(H107,Sheet2!$E$3:$I$9,5,FALSE)*Q107</f>
        <v>0</v>
      </c>
      <c r="T107" s="54">
        <f>VLOOKUP(H107,Sheet2!$E$3:$I$9,5,FALSE)*R107</f>
        <v>0</v>
      </c>
    </row>
    <row r="108" spans="1:20" s="20" customFormat="1" x14ac:dyDescent="0.45">
      <c r="A108" s="144"/>
      <c r="B108" s="19"/>
      <c r="C108" s="17"/>
      <c r="D108" s="17"/>
      <c r="E108" s="17"/>
      <c r="F108" s="17"/>
      <c r="G108" s="27"/>
      <c r="H108" s="16"/>
      <c r="I108" s="27"/>
      <c r="J108" s="75"/>
      <c r="K108" s="76">
        <f>VLOOKUP(H108,Sheet2!$E$3:$G$9,3,FALSE)</f>
        <v>0</v>
      </c>
      <c r="L108" s="27">
        <f>VLOOKUP(H108,Sheet2!$A$3:$B$9,2,FALSE)*I108</f>
        <v>0</v>
      </c>
      <c r="M108" s="63">
        <f>VLOOKUP(H108,Sheet2!$A$3:$C$9,3,FALSE)*L108/1000000</f>
        <v>0</v>
      </c>
      <c r="N108" s="27">
        <f t="shared" si="7"/>
        <v>0</v>
      </c>
      <c r="O108" s="63">
        <f>VLOOKUP(H108,Sheet2!$A$3:$C$9,3,FALSE)*N108/1000000</f>
        <v>0</v>
      </c>
      <c r="P108" s="115">
        <f t="shared" si="8"/>
        <v>0</v>
      </c>
      <c r="Q108" s="62">
        <f>VLOOKUP(H108,Sheet2!$E$3:$F$9,2,FALSE)*J108</f>
        <v>0</v>
      </c>
      <c r="R108" s="63">
        <f>VLOOKUP(H108,Sheet2!$E$3:$H$9,4,FALSE)*Q108/1000000</f>
        <v>0</v>
      </c>
      <c r="S108" s="62">
        <f>VLOOKUP(H108,Sheet2!$E$3:$I$9,5,FALSE)*Q108</f>
        <v>0</v>
      </c>
      <c r="T108" s="72">
        <f>VLOOKUP(H108,Sheet2!$E$3:$I$9,5,FALSE)*R108</f>
        <v>0</v>
      </c>
    </row>
    <row r="109" spans="1:20" s="20" customFormat="1" x14ac:dyDescent="0.45">
      <c r="A109" s="145"/>
      <c r="B109" s="32"/>
      <c r="C109" s="29"/>
      <c r="D109" s="29"/>
      <c r="E109" s="29"/>
      <c r="F109" s="29"/>
      <c r="G109" s="31"/>
      <c r="H109" s="28"/>
      <c r="I109" s="31"/>
      <c r="J109" s="77"/>
      <c r="K109" s="78">
        <f>VLOOKUP(H109,Sheet2!$E$3:$G$9,3,FALSE)</f>
        <v>0</v>
      </c>
      <c r="L109" s="31">
        <f>VLOOKUP(H109,Sheet2!$A$3:$B$9,2,FALSE)*I109</f>
        <v>0</v>
      </c>
      <c r="M109" s="31">
        <f>VLOOKUP(H109,Sheet2!$A$3:$C$9,3,FALSE)*L109/1000000</f>
        <v>0</v>
      </c>
      <c r="N109" s="31">
        <f t="shared" si="7"/>
        <v>0</v>
      </c>
      <c r="O109" s="31">
        <f>VLOOKUP(H109,Sheet2!$A$3:$C$9,3,FALSE)*N109/1000000</f>
        <v>0</v>
      </c>
      <c r="P109" s="116">
        <f t="shared" si="8"/>
        <v>0</v>
      </c>
      <c r="Q109" s="50">
        <f>VLOOKUP(H109,Sheet2!$E$3:$F$9,2,FALSE)*J109</f>
        <v>0</v>
      </c>
      <c r="R109" s="31">
        <f>VLOOKUP(H109,Sheet2!$E$3:$H$9,4,FALSE)*Q109/1000000</f>
        <v>0</v>
      </c>
      <c r="S109" s="50">
        <f>VLOOKUP(H109,Sheet2!$E$3:$I$9,5,FALSE)*Q109</f>
        <v>0</v>
      </c>
      <c r="T109" s="54">
        <f>VLOOKUP(H109,Sheet2!$E$3:$I$9,5,FALSE)*R109</f>
        <v>0</v>
      </c>
    </row>
    <row r="110" spans="1:20" s="20" customFormat="1" x14ac:dyDescent="0.45">
      <c r="A110" s="144"/>
      <c r="B110" s="19"/>
      <c r="C110" s="17"/>
      <c r="D110" s="17"/>
      <c r="E110" s="17"/>
      <c r="F110" s="17"/>
      <c r="G110" s="27"/>
      <c r="H110" s="16"/>
      <c r="I110" s="27"/>
      <c r="J110" s="75"/>
      <c r="K110" s="76">
        <f>VLOOKUP(H110,Sheet2!$E$3:$G$9,3,FALSE)</f>
        <v>0</v>
      </c>
      <c r="L110" s="27">
        <f>VLOOKUP(H110,Sheet2!$A$3:$B$9,2,FALSE)*I110</f>
        <v>0</v>
      </c>
      <c r="M110" s="63">
        <f>VLOOKUP(H110,Sheet2!$A$3:$C$9,3,FALSE)*L110/1000000</f>
        <v>0</v>
      </c>
      <c r="N110" s="27">
        <f t="shared" si="7"/>
        <v>0</v>
      </c>
      <c r="O110" s="63">
        <f>VLOOKUP(H110,Sheet2!$A$3:$C$9,3,FALSE)*N110/1000000</f>
        <v>0</v>
      </c>
      <c r="P110" s="115">
        <f t="shared" si="8"/>
        <v>0</v>
      </c>
      <c r="Q110" s="62">
        <f>VLOOKUP(H110,Sheet2!$E$3:$F$9,2,FALSE)*J110</f>
        <v>0</v>
      </c>
      <c r="R110" s="63">
        <f>VLOOKUP(H110,Sheet2!$E$3:$H$9,4,FALSE)*Q110/1000000</f>
        <v>0</v>
      </c>
      <c r="S110" s="62">
        <f>VLOOKUP(H110,Sheet2!$E$3:$I$9,5,FALSE)*Q110</f>
        <v>0</v>
      </c>
      <c r="T110" s="72">
        <f>VLOOKUP(H110,Sheet2!$E$3:$I$9,5,FALSE)*R110</f>
        <v>0</v>
      </c>
    </row>
    <row r="111" spans="1:20" s="20" customFormat="1" x14ac:dyDescent="0.45">
      <c r="A111" s="145"/>
      <c r="B111" s="32"/>
      <c r="C111" s="29"/>
      <c r="D111" s="29"/>
      <c r="E111" s="29"/>
      <c r="F111" s="29"/>
      <c r="G111" s="31"/>
      <c r="H111" s="28"/>
      <c r="I111" s="31"/>
      <c r="J111" s="77"/>
      <c r="K111" s="78">
        <f>VLOOKUP(H111,Sheet2!$E$3:$G$9,3,FALSE)</f>
        <v>0</v>
      </c>
      <c r="L111" s="31">
        <f>VLOOKUP(H111,Sheet2!$A$3:$B$9,2,FALSE)*I111</f>
        <v>0</v>
      </c>
      <c r="M111" s="31">
        <f>VLOOKUP(H111,Sheet2!$A$3:$C$9,3,FALSE)*L111/1000000</f>
        <v>0</v>
      </c>
      <c r="N111" s="31">
        <f t="shared" si="7"/>
        <v>0</v>
      </c>
      <c r="O111" s="31">
        <f>VLOOKUP(H111,Sheet2!$A$3:$C$9,3,FALSE)*N111/1000000</f>
        <v>0</v>
      </c>
      <c r="P111" s="116">
        <f t="shared" si="8"/>
        <v>0</v>
      </c>
      <c r="Q111" s="50">
        <f>VLOOKUP(H111,Sheet2!$E$3:$F$9,2,FALSE)*J111</f>
        <v>0</v>
      </c>
      <c r="R111" s="31">
        <f>VLOOKUP(H111,Sheet2!$E$3:$H$9,4,FALSE)*Q111/1000000</f>
        <v>0</v>
      </c>
      <c r="S111" s="50">
        <f>VLOOKUP(H111,Sheet2!$E$3:$I$9,5,FALSE)*Q111</f>
        <v>0</v>
      </c>
      <c r="T111" s="54">
        <f>VLOOKUP(H111,Sheet2!$E$3:$I$9,5,FALSE)*R111</f>
        <v>0</v>
      </c>
    </row>
    <row r="112" spans="1:20" s="20" customFormat="1" ht="14.65" thickBot="1" x14ac:dyDescent="0.5">
      <c r="A112" s="146"/>
      <c r="B112" s="35"/>
      <c r="C112" s="38"/>
      <c r="D112" s="38"/>
      <c r="E112" s="38"/>
      <c r="F112" s="38"/>
      <c r="G112" s="34"/>
      <c r="H112" s="33"/>
      <c r="I112" s="34"/>
      <c r="J112" s="79"/>
      <c r="K112" s="80">
        <f>VLOOKUP(H112,Sheet2!$E$3:$G$9,3,FALSE)</f>
        <v>0</v>
      </c>
      <c r="L112" s="34">
        <f>VLOOKUP(H112,Sheet2!$A$3:$B$9,2,FALSE)*I112</f>
        <v>0</v>
      </c>
      <c r="M112" s="88">
        <f>VLOOKUP(H112,Sheet2!$A$3:$C$9,3,FALSE)*L112/1000000</f>
        <v>0</v>
      </c>
      <c r="N112" s="34">
        <f>L112*0.15</f>
        <v>0</v>
      </c>
      <c r="O112" s="88">
        <f>VLOOKUP(H112,Sheet2!$A$3:$C$9,3,FALSE)*N112/1000000</f>
        <v>0</v>
      </c>
      <c r="P112" s="117">
        <f>N112*0.52673385</f>
        <v>0</v>
      </c>
      <c r="Q112" s="64">
        <f>VLOOKUP(H112,Sheet2!$E$3:$F$9,2,FALSE)*J112</f>
        <v>0</v>
      </c>
      <c r="R112" s="68">
        <f>VLOOKUP(H112,Sheet2!$E$3:$H$9,4,FALSE)*Q112/1000000</f>
        <v>0</v>
      </c>
      <c r="S112" s="64">
        <f>VLOOKUP(H112,Sheet2!$E$3:$I$9,5,FALSE)*Q112</f>
        <v>0</v>
      </c>
      <c r="T112" s="73">
        <f>VLOOKUP(H112,Sheet2!$E$3:$I$9,5,FALSE)*R112</f>
        <v>0</v>
      </c>
    </row>
  </sheetData>
  <mergeCells count="8">
    <mergeCell ref="J14:K14"/>
    <mergeCell ref="Q13:R13"/>
    <mergeCell ref="A13:K13"/>
    <mergeCell ref="O3:P3"/>
    <mergeCell ref="S3:T3"/>
    <mergeCell ref="S13:T13"/>
    <mergeCell ref="L13:M13"/>
    <mergeCell ref="N13:O13"/>
  </mergeCells>
  <dataValidations count="1">
    <dataValidation type="list" allowBlank="1" showInputMessage="1" showErrorMessage="1" sqref="H15:H112">
      <formula1>Type_Energy_Consumption</formula1>
    </dataValidation>
  </dataValidations>
  <pageMargins left="0.25" right="0.25" top="0.75" bottom="0.75" header="0.3" footer="0.3"/>
  <pageSetup paperSize="256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1"/>
  <sheetViews>
    <sheetView workbookViewId="0">
      <selection activeCell="B3" sqref="B3"/>
    </sheetView>
  </sheetViews>
  <sheetFormatPr defaultRowHeight="14.25" x14ac:dyDescent="0.45"/>
  <cols>
    <col min="1" max="2" width="9.796875" style="5" customWidth="1"/>
    <col min="3" max="3" width="26.6640625" customWidth="1"/>
    <col min="4" max="4" width="37.86328125" customWidth="1"/>
    <col min="5" max="5" width="25.46484375" customWidth="1"/>
    <col min="6" max="6" width="32.06640625" customWidth="1"/>
    <col min="7" max="7" width="3.3984375" bestFit="1" customWidth="1"/>
    <col min="8" max="8" width="3.6640625" bestFit="1" customWidth="1"/>
    <col min="9" max="9" width="4" bestFit="1" customWidth="1"/>
    <col min="10" max="10" width="3.6640625" bestFit="1" customWidth="1"/>
    <col min="11" max="11" width="4.265625" bestFit="1" customWidth="1"/>
    <col min="12" max="12" width="3.53125" bestFit="1" customWidth="1"/>
    <col min="13" max="13" width="2.9296875" bestFit="1" customWidth="1"/>
    <col min="14" max="14" width="3.9296875" bestFit="1" customWidth="1"/>
    <col min="15" max="15" width="3.73046875" bestFit="1" customWidth="1"/>
    <col min="16" max="16" width="3.53125" bestFit="1" customWidth="1"/>
    <col min="17" max="17" width="4" bestFit="1" customWidth="1"/>
    <col min="18" max="18" width="3.73046875" bestFit="1" customWidth="1"/>
    <col min="19" max="19" width="3.3984375" bestFit="1" customWidth="1"/>
    <col min="20" max="20" width="3.6640625" bestFit="1" customWidth="1"/>
    <col min="21" max="21" width="4" bestFit="1" customWidth="1"/>
    <col min="22" max="22" width="3.6640625" bestFit="1" customWidth="1"/>
    <col min="23" max="23" width="4.265625" bestFit="1" customWidth="1"/>
    <col min="24" max="24" width="3.53125" bestFit="1" customWidth="1"/>
    <col min="25" max="25" width="2.9296875" bestFit="1" customWidth="1"/>
    <col min="26" max="26" width="3.9296875" bestFit="1" customWidth="1"/>
    <col min="27" max="27" width="3.73046875" bestFit="1" customWidth="1"/>
    <col min="28" max="28" width="3.53125" bestFit="1" customWidth="1"/>
    <col min="29" max="29" width="4" bestFit="1" customWidth="1"/>
    <col min="30" max="30" width="3.73046875" bestFit="1" customWidth="1"/>
    <col min="31" max="31" width="3.3984375" bestFit="1" customWidth="1"/>
    <col min="32" max="32" width="3.6640625" bestFit="1" customWidth="1"/>
    <col min="33" max="33" width="4" bestFit="1" customWidth="1"/>
    <col min="34" max="34" width="3.6640625" bestFit="1" customWidth="1"/>
    <col min="35" max="35" width="4.265625" bestFit="1" customWidth="1"/>
    <col min="36" max="36" width="3.53125" bestFit="1" customWidth="1"/>
    <col min="37" max="37" width="2.9296875" bestFit="1" customWidth="1"/>
    <col min="38" max="38" width="3.9296875" bestFit="1" customWidth="1"/>
    <col min="39" max="39" width="3.73046875" bestFit="1" customWidth="1"/>
    <col min="40" max="40" width="3.53125" bestFit="1" customWidth="1"/>
    <col min="41" max="41" width="4" bestFit="1" customWidth="1"/>
    <col min="42" max="42" width="3.73046875" bestFit="1" customWidth="1"/>
    <col min="43" max="43" width="3.3984375" bestFit="1" customWidth="1"/>
    <col min="44" max="44" width="3.6640625" bestFit="1" customWidth="1"/>
    <col min="45" max="45" width="4" bestFit="1" customWidth="1"/>
    <col min="46" max="46" width="3.6640625" bestFit="1" customWidth="1"/>
    <col min="47" max="47" width="4.265625" bestFit="1" customWidth="1"/>
    <col min="48" max="48" width="3.53125" bestFit="1" customWidth="1"/>
    <col min="49" max="49" width="2.9296875" bestFit="1" customWidth="1"/>
    <col min="50" max="50" width="3.9296875" bestFit="1" customWidth="1"/>
    <col min="51" max="51" width="3.73046875" bestFit="1" customWidth="1"/>
    <col min="52" max="52" width="3.53125" bestFit="1" customWidth="1"/>
    <col min="53" max="53" width="4" bestFit="1" customWidth="1"/>
    <col min="54" max="54" width="3.73046875" bestFit="1" customWidth="1"/>
  </cols>
  <sheetData>
    <row r="1" spans="1:54" ht="14.65" thickBot="1" x14ac:dyDescent="0.5">
      <c r="A1" s="15" t="s">
        <v>15</v>
      </c>
      <c r="D1" s="56"/>
    </row>
    <row r="2" spans="1:54" ht="14.65" thickBot="1" x14ac:dyDescent="0.5">
      <c r="A2" s="164" t="s">
        <v>14</v>
      </c>
      <c r="B2" s="165"/>
      <c r="C2" s="165"/>
      <c r="D2" s="165"/>
      <c r="E2" s="165"/>
      <c r="F2" s="166"/>
      <c r="G2" s="169" t="s">
        <v>28</v>
      </c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 t="s">
        <v>29</v>
      </c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 t="s">
        <v>30</v>
      </c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 t="s">
        <v>31</v>
      </c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</row>
    <row r="3" spans="1:54" s="20" customFormat="1" ht="33.4" customHeight="1" thickBot="1" x14ac:dyDescent="0.5">
      <c r="A3" s="130" t="s">
        <v>99</v>
      </c>
      <c r="B3" s="131" t="s">
        <v>98</v>
      </c>
      <c r="C3" s="131" t="s">
        <v>59</v>
      </c>
      <c r="D3" s="131" t="s">
        <v>75</v>
      </c>
      <c r="E3" s="131" t="s">
        <v>61</v>
      </c>
      <c r="F3" s="132" t="s">
        <v>76</v>
      </c>
      <c r="G3" s="47" t="s">
        <v>16</v>
      </c>
      <c r="H3" s="47" t="s">
        <v>17</v>
      </c>
      <c r="I3" s="47" t="s">
        <v>18</v>
      </c>
      <c r="J3" s="47" t="s">
        <v>19</v>
      </c>
      <c r="K3" s="47" t="s">
        <v>20</v>
      </c>
      <c r="L3" s="47" t="s">
        <v>21</v>
      </c>
      <c r="M3" s="47" t="s">
        <v>22</v>
      </c>
      <c r="N3" s="47" t="s">
        <v>23</v>
      </c>
      <c r="O3" s="47" t="s">
        <v>24</v>
      </c>
      <c r="P3" s="47" t="s">
        <v>25</v>
      </c>
      <c r="Q3" s="47" t="s">
        <v>26</v>
      </c>
      <c r="R3" s="47" t="s">
        <v>27</v>
      </c>
      <c r="S3" s="47" t="s">
        <v>16</v>
      </c>
      <c r="T3" s="47" t="s">
        <v>17</v>
      </c>
      <c r="U3" s="47" t="s">
        <v>18</v>
      </c>
      <c r="V3" s="47" t="s">
        <v>19</v>
      </c>
      <c r="W3" s="47" t="s">
        <v>20</v>
      </c>
      <c r="X3" s="47" t="s">
        <v>21</v>
      </c>
      <c r="Y3" s="47" t="s">
        <v>22</v>
      </c>
      <c r="Z3" s="47" t="s">
        <v>23</v>
      </c>
      <c r="AA3" s="47" t="s">
        <v>24</v>
      </c>
      <c r="AB3" s="47" t="s">
        <v>25</v>
      </c>
      <c r="AC3" s="47" t="s">
        <v>26</v>
      </c>
      <c r="AD3" s="47" t="s">
        <v>27</v>
      </c>
      <c r="AE3" s="47" t="s">
        <v>16</v>
      </c>
      <c r="AF3" s="47" t="s">
        <v>17</v>
      </c>
      <c r="AG3" s="47" t="s">
        <v>18</v>
      </c>
      <c r="AH3" s="47" t="s">
        <v>19</v>
      </c>
      <c r="AI3" s="47" t="s">
        <v>20</v>
      </c>
      <c r="AJ3" s="47" t="s">
        <v>21</v>
      </c>
      <c r="AK3" s="47" t="s">
        <v>22</v>
      </c>
      <c r="AL3" s="47" t="s">
        <v>23</v>
      </c>
      <c r="AM3" s="47" t="s">
        <v>24</v>
      </c>
      <c r="AN3" s="47" t="s">
        <v>25</v>
      </c>
      <c r="AO3" s="47" t="s">
        <v>26</v>
      </c>
      <c r="AP3" s="47" t="s">
        <v>27</v>
      </c>
      <c r="AQ3" s="47" t="s">
        <v>16</v>
      </c>
      <c r="AR3" s="47" t="s">
        <v>17</v>
      </c>
      <c r="AS3" s="47" t="s">
        <v>18</v>
      </c>
      <c r="AT3" s="47" t="s">
        <v>19</v>
      </c>
      <c r="AU3" s="47" t="s">
        <v>20</v>
      </c>
      <c r="AV3" s="47" t="s">
        <v>21</v>
      </c>
      <c r="AW3" s="47" t="s">
        <v>22</v>
      </c>
      <c r="AX3" s="47" t="s">
        <v>23</v>
      </c>
      <c r="AY3" s="47" t="s">
        <v>24</v>
      </c>
      <c r="AZ3" s="47" t="s">
        <v>25</v>
      </c>
      <c r="BA3" s="47" t="s">
        <v>26</v>
      </c>
      <c r="BB3" s="47" t="s">
        <v>27</v>
      </c>
    </row>
    <row r="4" spans="1:54" x14ac:dyDescent="0.45">
      <c r="A4" s="133">
        <f>'Table 1-3'!A15</f>
        <v>0</v>
      </c>
      <c r="B4" s="97">
        <f>'Table 1-3'!B15</f>
        <v>0</v>
      </c>
      <c r="C4" s="22">
        <f>'Table 1-3'!C15</f>
        <v>0</v>
      </c>
      <c r="D4" s="22">
        <f>'Table 1-3'!D15</f>
        <v>0</v>
      </c>
      <c r="E4" s="22">
        <f>'Table 1-3'!E15</f>
        <v>0</v>
      </c>
      <c r="F4" s="134">
        <f>'Table 1-3'!F15</f>
        <v>0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52"/>
    </row>
    <row r="5" spans="1:54" x14ac:dyDescent="0.45">
      <c r="A5" s="135">
        <f>'Table 1-3'!A16</f>
        <v>0</v>
      </c>
      <c r="B5" s="39">
        <f>'Table 1-3'!B16</f>
        <v>0</v>
      </c>
      <c r="C5" s="17">
        <f>'Table 1-3'!C16</f>
        <v>0</v>
      </c>
      <c r="D5" s="17">
        <f>'Table 1-3'!D16</f>
        <v>0</v>
      </c>
      <c r="E5" s="17">
        <f>'Table 1-3'!E16</f>
        <v>0</v>
      </c>
      <c r="F5" s="136">
        <f>'Table 1-3'!F16</f>
        <v>0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53"/>
    </row>
    <row r="6" spans="1:54" x14ac:dyDescent="0.45">
      <c r="A6" s="137">
        <f>'Table 1-3'!A17</f>
        <v>0</v>
      </c>
      <c r="B6" s="40">
        <f>'Table 1-3'!B17</f>
        <v>0</v>
      </c>
      <c r="C6" s="29">
        <f>'Table 1-3'!C17</f>
        <v>0</v>
      </c>
      <c r="D6" s="29">
        <f>'Table 1-3'!D17</f>
        <v>0</v>
      </c>
      <c r="E6" s="29">
        <f>'Table 1-3'!E17</f>
        <v>0</v>
      </c>
      <c r="F6" s="138">
        <f>'Table 1-3'!F17</f>
        <v>0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4"/>
    </row>
    <row r="7" spans="1:54" x14ac:dyDescent="0.45">
      <c r="A7" s="135">
        <f>'Table 1-3'!A18</f>
        <v>0</v>
      </c>
      <c r="B7" s="39">
        <f>'Table 1-3'!B18</f>
        <v>0</v>
      </c>
      <c r="C7" s="17">
        <f>'Table 1-3'!C18</f>
        <v>0</v>
      </c>
      <c r="D7" s="17">
        <f>'Table 1-3'!D18</f>
        <v>0</v>
      </c>
      <c r="E7" s="17">
        <f>'Table 1-3'!E18</f>
        <v>0</v>
      </c>
      <c r="F7" s="136">
        <f>'Table 1-3'!F18</f>
        <v>0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53"/>
    </row>
    <row r="8" spans="1:54" x14ac:dyDescent="0.45">
      <c r="A8" s="137">
        <f>'Table 1-3'!A19</f>
        <v>0</v>
      </c>
      <c r="B8" s="40">
        <f>'Table 1-3'!B19</f>
        <v>0</v>
      </c>
      <c r="C8" s="29">
        <f>'Table 1-3'!C19</f>
        <v>0</v>
      </c>
      <c r="D8" s="29">
        <f>'Table 1-3'!D19</f>
        <v>0</v>
      </c>
      <c r="E8" s="29">
        <f>'Table 1-3'!E19</f>
        <v>0</v>
      </c>
      <c r="F8" s="138">
        <f>'Table 1-3'!F19</f>
        <v>0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4"/>
    </row>
    <row r="9" spans="1:54" x14ac:dyDescent="0.45">
      <c r="A9" s="135">
        <f>'Table 1-3'!A20</f>
        <v>0</v>
      </c>
      <c r="B9" s="39">
        <f>'Table 1-3'!B20</f>
        <v>0</v>
      </c>
      <c r="C9" s="17">
        <f>'Table 1-3'!C20</f>
        <v>0</v>
      </c>
      <c r="D9" s="17">
        <f>'Table 1-3'!D20</f>
        <v>0</v>
      </c>
      <c r="E9" s="17">
        <f>'Table 1-3'!E20</f>
        <v>0</v>
      </c>
      <c r="F9" s="136">
        <f>'Table 1-3'!F20</f>
        <v>0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53"/>
    </row>
    <row r="10" spans="1:54" x14ac:dyDescent="0.45">
      <c r="A10" s="137">
        <f>'Table 1-3'!A21</f>
        <v>0</v>
      </c>
      <c r="B10" s="40">
        <f>'Table 1-3'!B21</f>
        <v>0</v>
      </c>
      <c r="C10" s="29">
        <f>'Table 1-3'!C21</f>
        <v>0</v>
      </c>
      <c r="D10" s="29">
        <f>'Table 1-3'!D21</f>
        <v>0</v>
      </c>
      <c r="E10" s="29">
        <f>'Table 1-3'!E21</f>
        <v>0</v>
      </c>
      <c r="F10" s="138">
        <f>'Table 1-3'!F21</f>
        <v>0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4"/>
    </row>
    <row r="11" spans="1:54" x14ac:dyDescent="0.45">
      <c r="A11" s="135">
        <f>'Table 1-3'!A22</f>
        <v>0</v>
      </c>
      <c r="B11" s="39">
        <f>'Table 1-3'!B22</f>
        <v>0</v>
      </c>
      <c r="C11" s="17">
        <f>'Table 1-3'!C22</f>
        <v>0</v>
      </c>
      <c r="D11" s="17">
        <f>'Table 1-3'!D22</f>
        <v>0</v>
      </c>
      <c r="E11" s="17">
        <f>'Table 1-3'!E22</f>
        <v>0</v>
      </c>
      <c r="F11" s="136">
        <f>'Table 1-3'!F22</f>
        <v>0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53"/>
    </row>
    <row r="12" spans="1:54" x14ac:dyDescent="0.45">
      <c r="A12" s="137">
        <f>'Table 1-3'!A23</f>
        <v>0</v>
      </c>
      <c r="B12" s="40">
        <f>'Table 1-3'!B23</f>
        <v>0</v>
      </c>
      <c r="C12" s="29">
        <f>'Table 1-3'!C23</f>
        <v>0</v>
      </c>
      <c r="D12" s="29">
        <f>'Table 1-3'!D23</f>
        <v>0</v>
      </c>
      <c r="E12" s="29">
        <f>'Table 1-3'!E23</f>
        <v>0</v>
      </c>
      <c r="F12" s="138">
        <f>'Table 1-3'!F23</f>
        <v>0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4"/>
    </row>
    <row r="13" spans="1:54" x14ac:dyDescent="0.45">
      <c r="A13" s="135">
        <f>'Table 1-3'!A24</f>
        <v>0</v>
      </c>
      <c r="B13" s="39">
        <f>'Table 1-3'!B24</f>
        <v>0</v>
      </c>
      <c r="C13" s="17">
        <f>'Table 1-3'!C24</f>
        <v>0</v>
      </c>
      <c r="D13" s="17">
        <f>'Table 1-3'!D24</f>
        <v>0</v>
      </c>
      <c r="E13" s="17">
        <f>'Table 1-3'!E24</f>
        <v>0</v>
      </c>
      <c r="F13" s="136">
        <f>'Table 1-3'!F24</f>
        <v>0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53"/>
    </row>
    <row r="14" spans="1:54" x14ac:dyDescent="0.45">
      <c r="A14" s="137">
        <f>'Table 1-3'!A25</f>
        <v>0</v>
      </c>
      <c r="B14" s="40">
        <f>'Table 1-3'!B25</f>
        <v>0</v>
      </c>
      <c r="C14" s="29">
        <f>'Table 1-3'!C25</f>
        <v>0</v>
      </c>
      <c r="D14" s="29">
        <f>'Table 1-3'!D25</f>
        <v>0</v>
      </c>
      <c r="E14" s="29">
        <f>'Table 1-3'!E25</f>
        <v>0</v>
      </c>
      <c r="F14" s="138">
        <f>'Table 1-3'!F25</f>
        <v>0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4"/>
    </row>
    <row r="15" spans="1:54" x14ac:dyDescent="0.45">
      <c r="A15" s="135">
        <f>'Table 1-3'!A26</f>
        <v>0</v>
      </c>
      <c r="B15" s="39">
        <f>'Table 1-3'!B26</f>
        <v>0</v>
      </c>
      <c r="C15" s="17">
        <f>'Table 1-3'!C26</f>
        <v>0</v>
      </c>
      <c r="D15" s="17">
        <f>'Table 1-3'!D26</f>
        <v>0</v>
      </c>
      <c r="E15" s="17">
        <f>'Table 1-3'!E26</f>
        <v>0</v>
      </c>
      <c r="F15" s="136">
        <f>'Table 1-3'!F26</f>
        <v>0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53"/>
    </row>
    <row r="16" spans="1:54" x14ac:dyDescent="0.45">
      <c r="A16" s="137">
        <f>'Table 1-3'!A27</f>
        <v>0</v>
      </c>
      <c r="B16" s="40">
        <f>'Table 1-3'!B27</f>
        <v>0</v>
      </c>
      <c r="C16" s="29">
        <f>'Table 1-3'!C27</f>
        <v>0</v>
      </c>
      <c r="D16" s="29">
        <f>'Table 1-3'!D27</f>
        <v>0</v>
      </c>
      <c r="E16" s="29">
        <f>'Table 1-3'!E27</f>
        <v>0</v>
      </c>
      <c r="F16" s="138">
        <f>'Table 1-3'!F27</f>
        <v>0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4"/>
    </row>
    <row r="17" spans="1:54" x14ac:dyDescent="0.45">
      <c r="A17" s="135">
        <f>'Table 1-3'!A28</f>
        <v>0</v>
      </c>
      <c r="B17" s="39">
        <f>'Table 1-3'!B28</f>
        <v>0</v>
      </c>
      <c r="C17" s="17">
        <f>'Table 1-3'!C28</f>
        <v>0</v>
      </c>
      <c r="D17" s="17">
        <f>'Table 1-3'!D28</f>
        <v>0</v>
      </c>
      <c r="E17" s="17">
        <f>'Table 1-3'!E28</f>
        <v>0</v>
      </c>
      <c r="F17" s="136">
        <f>'Table 1-3'!F28</f>
        <v>0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53"/>
    </row>
    <row r="18" spans="1:54" x14ac:dyDescent="0.45">
      <c r="A18" s="137">
        <f>'Table 1-3'!A29</f>
        <v>0</v>
      </c>
      <c r="B18" s="40">
        <f>'Table 1-3'!B29</f>
        <v>0</v>
      </c>
      <c r="C18" s="29">
        <f>'Table 1-3'!C29</f>
        <v>0</v>
      </c>
      <c r="D18" s="29">
        <f>'Table 1-3'!D29</f>
        <v>0</v>
      </c>
      <c r="E18" s="29">
        <f>'Table 1-3'!E29</f>
        <v>0</v>
      </c>
      <c r="F18" s="138">
        <f>'Table 1-3'!F29</f>
        <v>0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4"/>
    </row>
    <row r="19" spans="1:54" x14ac:dyDescent="0.45">
      <c r="A19" s="135">
        <f>'Table 1-3'!A30</f>
        <v>0</v>
      </c>
      <c r="B19" s="39">
        <f>'Table 1-3'!B30</f>
        <v>0</v>
      </c>
      <c r="C19" s="17">
        <f>'Table 1-3'!C30</f>
        <v>0</v>
      </c>
      <c r="D19" s="17">
        <f>'Table 1-3'!D30</f>
        <v>0</v>
      </c>
      <c r="E19" s="17">
        <f>'Table 1-3'!E30</f>
        <v>0</v>
      </c>
      <c r="F19" s="136">
        <f>'Table 1-3'!F30</f>
        <v>0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53"/>
    </row>
    <row r="20" spans="1:54" x14ac:dyDescent="0.45">
      <c r="A20" s="137">
        <f>'Table 1-3'!A31</f>
        <v>0</v>
      </c>
      <c r="B20" s="40">
        <f>'Table 1-3'!B31</f>
        <v>0</v>
      </c>
      <c r="C20" s="29">
        <f>'Table 1-3'!C31</f>
        <v>0</v>
      </c>
      <c r="D20" s="29">
        <f>'Table 1-3'!D31</f>
        <v>0</v>
      </c>
      <c r="E20" s="29">
        <f>'Table 1-3'!E31</f>
        <v>0</v>
      </c>
      <c r="F20" s="138">
        <f>'Table 1-3'!F31</f>
        <v>0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4"/>
    </row>
    <row r="21" spans="1:54" x14ac:dyDescent="0.45">
      <c r="A21" s="135">
        <f>'Table 1-3'!A32</f>
        <v>0</v>
      </c>
      <c r="B21" s="39">
        <f>'Table 1-3'!B32</f>
        <v>0</v>
      </c>
      <c r="C21" s="17">
        <f>'Table 1-3'!C32</f>
        <v>0</v>
      </c>
      <c r="D21" s="17">
        <f>'Table 1-3'!D32</f>
        <v>0</v>
      </c>
      <c r="E21" s="17">
        <f>'Table 1-3'!E32</f>
        <v>0</v>
      </c>
      <c r="F21" s="136">
        <f>'Table 1-3'!F32</f>
        <v>0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53"/>
    </row>
    <row r="22" spans="1:54" x14ac:dyDescent="0.45">
      <c r="A22" s="137">
        <f>'Table 1-3'!A33</f>
        <v>0</v>
      </c>
      <c r="B22" s="40">
        <f>'Table 1-3'!B33</f>
        <v>0</v>
      </c>
      <c r="C22" s="29">
        <f>'Table 1-3'!C33</f>
        <v>0</v>
      </c>
      <c r="D22" s="29">
        <f>'Table 1-3'!D33</f>
        <v>0</v>
      </c>
      <c r="E22" s="29">
        <f>'Table 1-3'!E33</f>
        <v>0</v>
      </c>
      <c r="F22" s="138">
        <f>'Table 1-3'!F33</f>
        <v>0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4"/>
    </row>
    <row r="23" spans="1:54" x14ac:dyDescent="0.45">
      <c r="A23" s="135">
        <f>'Table 1-3'!A34</f>
        <v>0</v>
      </c>
      <c r="B23" s="39">
        <f>'Table 1-3'!B34</f>
        <v>0</v>
      </c>
      <c r="C23" s="17">
        <f>'Table 1-3'!C34</f>
        <v>0</v>
      </c>
      <c r="D23" s="17">
        <f>'Table 1-3'!D34</f>
        <v>0</v>
      </c>
      <c r="E23" s="17">
        <f>'Table 1-3'!E34</f>
        <v>0</v>
      </c>
      <c r="F23" s="136">
        <f>'Table 1-3'!F34</f>
        <v>0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53"/>
    </row>
    <row r="24" spans="1:54" x14ac:dyDescent="0.45">
      <c r="A24" s="137">
        <f>'Table 1-3'!A35</f>
        <v>0</v>
      </c>
      <c r="B24" s="40">
        <f>'Table 1-3'!B35</f>
        <v>0</v>
      </c>
      <c r="C24" s="29">
        <f>'Table 1-3'!C35</f>
        <v>0</v>
      </c>
      <c r="D24" s="29">
        <f>'Table 1-3'!D35</f>
        <v>0</v>
      </c>
      <c r="E24" s="29">
        <f>'Table 1-3'!E35</f>
        <v>0</v>
      </c>
      <c r="F24" s="138">
        <f>'Table 1-3'!F35</f>
        <v>0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4"/>
    </row>
    <row r="25" spans="1:54" x14ac:dyDescent="0.45">
      <c r="A25" s="135">
        <f>'Table 1-3'!A36</f>
        <v>0</v>
      </c>
      <c r="B25" s="39">
        <f>'Table 1-3'!B36</f>
        <v>0</v>
      </c>
      <c r="C25" s="17">
        <f>'Table 1-3'!C36</f>
        <v>0</v>
      </c>
      <c r="D25" s="17">
        <f>'Table 1-3'!D36</f>
        <v>0</v>
      </c>
      <c r="E25" s="17">
        <f>'Table 1-3'!E36</f>
        <v>0</v>
      </c>
      <c r="F25" s="136">
        <f>'Table 1-3'!F36</f>
        <v>0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53"/>
    </row>
    <row r="26" spans="1:54" x14ac:dyDescent="0.45">
      <c r="A26" s="137">
        <f>'Table 1-3'!A37</f>
        <v>0</v>
      </c>
      <c r="B26" s="40">
        <f>'Table 1-3'!B37</f>
        <v>0</v>
      </c>
      <c r="C26" s="29">
        <f>'Table 1-3'!C37</f>
        <v>0</v>
      </c>
      <c r="D26" s="29">
        <f>'Table 1-3'!D37</f>
        <v>0</v>
      </c>
      <c r="E26" s="29">
        <f>'Table 1-3'!E37</f>
        <v>0</v>
      </c>
      <c r="F26" s="138">
        <f>'Table 1-3'!F37</f>
        <v>0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4"/>
    </row>
    <row r="27" spans="1:54" x14ac:dyDescent="0.45">
      <c r="A27" s="135">
        <f>'Table 1-3'!A38</f>
        <v>0</v>
      </c>
      <c r="B27" s="39">
        <f>'Table 1-3'!B38</f>
        <v>0</v>
      </c>
      <c r="C27" s="17">
        <f>'Table 1-3'!C38</f>
        <v>0</v>
      </c>
      <c r="D27" s="17">
        <f>'Table 1-3'!D38</f>
        <v>0</v>
      </c>
      <c r="E27" s="17">
        <f>'Table 1-3'!E38</f>
        <v>0</v>
      </c>
      <c r="F27" s="136">
        <f>'Table 1-3'!F38</f>
        <v>0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53"/>
    </row>
    <row r="28" spans="1:54" x14ac:dyDescent="0.45">
      <c r="A28" s="137">
        <f>'Table 1-3'!A39</f>
        <v>0</v>
      </c>
      <c r="B28" s="40">
        <f>'Table 1-3'!B39</f>
        <v>0</v>
      </c>
      <c r="C28" s="29">
        <f>'Table 1-3'!C39</f>
        <v>0</v>
      </c>
      <c r="D28" s="29">
        <f>'Table 1-3'!D39</f>
        <v>0</v>
      </c>
      <c r="E28" s="29">
        <f>'Table 1-3'!E39</f>
        <v>0</v>
      </c>
      <c r="F28" s="138">
        <f>'Table 1-3'!F39</f>
        <v>0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4"/>
    </row>
    <row r="29" spans="1:54" x14ac:dyDescent="0.45">
      <c r="A29" s="135">
        <f>'Table 1-3'!A40</f>
        <v>0</v>
      </c>
      <c r="B29" s="39">
        <f>'Table 1-3'!B40</f>
        <v>0</v>
      </c>
      <c r="C29" s="17">
        <f>'Table 1-3'!C40</f>
        <v>0</v>
      </c>
      <c r="D29" s="17">
        <f>'Table 1-3'!D40</f>
        <v>0</v>
      </c>
      <c r="E29" s="17">
        <f>'Table 1-3'!E40</f>
        <v>0</v>
      </c>
      <c r="F29" s="136">
        <f>'Table 1-3'!F40</f>
        <v>0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53"/>
    </row>
    <row r="30" spans="1:54" x14ac:dyDescent="0.45">
      <c r="A30" s="137">
        <f>'Table 1-3'!A41</f>
        <v>0</v>
      </c>
      <c r="B30" s="40">
        <f>'Table 1-3'!B41</f>
        <v>0</v>
      </c>
      <c r="C30" s="29">
        <f>'Table 1-3'!C41</f>
        <v>0</v>
      </c>
      <c r="D30" s="29">
        <f>'Table 1-3'!D41</f>
        <v>0</v>
      </c>
      <c r="E30" s="29">
        <f>'Table 1-3'!E41</f>
        <v>0</v>
      </c>
      <c r="F30" s="138">
        <f>'Table 1-3'!F41</f>
        <v>0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4"/>
    </row>
    <row r="31" spans="1:54" x14ac:dyDescent="0.45">
      <c r="A31" s="135">
        <f>'Table 1-3'!A42</f>
        <v>0</v>
      </c>
      <c r="B31" s="39">
        <f>'Table 1-3'!B42</f>
        <v>0</v>
      </c>
      <c r="C31" s="17">
        <f>'Table 1-3'!C42</f>
        <v>0</v>
      </c>
      <c r="D31" s="17">
        <f>'Table 1-3'!D42</f>
        <v>0</v>
      </c>
      <c r="E31" s="17">
        <f>'Table 1-3'!E42</f>
        <v>0</v>
      </c>
      <c r="F31" s="136">
        <f>'Table 1-3'!F42</f>
        <v>0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53"/>
    </row>
    <row r="32" spans="1:54" x14ac:dyDescent="0.45">
      <c r="A32" s="137">
        <f>'Table 1-3'!A43</f>
        <v>0</v>
      </c>
      <c r="B32" s="40">
        <f>'Table 1-3'!B43</f>
        <v>0</v>
      </c>
      <c r="C32" s="29">
        <f>'Table 1-3'!C43</f>
        <v>0</v>
      </c>
      <c r="D32" s="29">
        <f>'Table 1-3'!D43</f>
        <v>0</v>
      </c>
      <c r="E32" s="29">
        <f>'Table 1-3'!E43</f>
        <v>0</v>
      </c>
      <c r="F32" s="138">
        <f>'Table 1-3'!F43</f>
        <v>0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4"/>
    </row>
    <row r="33" spans="1:54" x14ac:dyDescent="0.45">
      <c r="A33" s="135">
        <f>'Table 1-3'!A44</f>
        <v>0</v>
      </c>
      <c r="B33" s="39">
        <f>'Table 1-3'!B44</f>
        <v>0</v>
      </c>
      <c r="C33" s="17">
        <f>'Table 1-3'!C44</f>
        <v>0</v>
      </c>
      <c r="D33" s="17">
        <f>'Table 1-3'!D44</f>
        <v>0</v>
      </c>
      <c r="E33" s="17">
        <f>'Table 1-3'!E44</f>
        <v>0</v>
      </c>
      <c r="F33" s="136">
        <f>'Table 1-3'!F44</f>
        <v>0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53"/>
    </row>
    <row r="34" spans="1:54" x14ac:dyDescent="0.45">
      <c r="A34" s="137">
        <f>'Table 1-3'!A45</f>
        <v>0</v>
      </c>
      <c r="B34" s="40">
        <f>'Table 1-3'!B45</f>
        <v>0</v>
      </c>
      <c r="C34" s="29">
        <f>'Table 1-3'!C45</f>
        <v>0</v>
      </c>
      <c r="D34" s="29">
        <f>'Table 1-3'!D45</f>
        <v>0</v>
      </c>
      <c r="E34" s="29">
        <f>'Table 1-3'!E45</f>
        <v>0</v>
      </c>
      <c r="F34" s="138">
        <f>'Table 1-3'!F45</f>
        <v>0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4"/>
    </row>
    <row r="35" spans="1:54" x14ac:dyDescent="0.45">
      <c r="A35" s="135">
        <f>'Table 1-3'!A46</f>
        <v>0</v>
      </c>
      <c r="B35" s="39">
        <f>'Table 1-3'!B46</f>
        <v>0</v>
      </c>
      <c r="C35" s="17">
        <f>'Table 1-3'!C46</f>
        <v>0</v>
      </c>
      <c r="D35" s="17">
        <f>'Table 1-3'!D46</f>
        <v>0</v>
      </c>
      <c r="E35" s="17">
        <f>'Table 1-3'!E46</f>
        <v>0</v>
      </c>
      <c r="F35" s="136">
        <f>'Table 1-3'!F46</f>
        <v>0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53"/>
    </row>
    <row r="36" spans="1:54" x14ac:dyDescent="0.45">
      <c r="A36" s="137">
        <f>'Table 1-3'!A47</f>
        <v>0</v>
      </c>
      <c r="B36" s="40">
        <f>'Table 1-3'!B47</f>
        <v>0</v>
      </c>
      <c r="C36" s="29">
        <f>'Table 1-3'!C47</f>
        <v>0</v>
      </c>
      <c r="D36" s="29">
        <f>'Table 1-3'!D47</f>
        <v>0</v>
      </c>
      <c r="E36" s="29">
        <f>'Table 1-3'!E47</f>
        <v>0</v>
      </c>
      <c r="F36" s="138">
        <f>'Table 1-3'!F47</f>
        <v>0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4"/>
    </row>
    <row r="37" spans="1:54" x14ac:dyDescent="0.45">
      <c r="A37" s="135">
        <f>'Table 1-3'!A48</f>
        <v>0</v>
      </c>
      <c r="B37" s="39">
        <f>'Table 1-3'!B48</f>
        <v>0</v>
      </c>
      <c r="C37" s="17">
        <f>'Table 1-3'!C48</f>
        <v>0</v>
      </c>
      <c r="D37" s="17">
        <f>'Table 1-3'!D48</f>
        <v>0</v>
      </c>
      <c r="E37" s="17">
        <f>'Table 1-3'!E48</f>
        <v>0</v>
      </c>
      <c r="F37" s="136">
        <f>'Table 1-3'!F48</f>
        <v>0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53"/>
    </row>
    <row r="38" spans="1:54" x14ac:dyDescent="0.45">
      <c r="A38" s="137">
        <f>'Table 1-3'!A49</f>
        <v>0</v>
      </c>
      <c r="B38" s="40">
        <f>'Table 1-3'!B49</f>
        <v>0</v>
      </c>
      <c r="C38" s="29">
        <f>'Table 1-3'!C49</f>
        <v>0</v>
      </c>
      <c r="D38" s="29">
        <f>'Table 1-3'!D49</f>
        <v>0</v>
      </c>
      <c r="E38" s="29">
        <f>'Table 1-3'!E49</f>
        <v>0</v>
      </c>
      <c r="F38" s="138">
        <f>'Table 1-3'!F49</f>
        <v>0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4"/>
    </row>
    <row r="39" spans="1:54" x14ac:dyDescent="0.45">
      <c r="A39" s="135">
        <f>'Table 1-3'!A50</f>
        <v>0</v>
      </c>
      <c r="B39" s="39">
        <f>'Table 1-3'!B50</f>
        <v>0</v>
      </c>
      <c r="C39" s="17">
        <f>'Table 1-3'!C50</f>
        <v>0</v>
      </c>
      <c r="D39" s="17">
        <f>'Table 1-3'!D50</f>
        <v>0</v>
      </c>
      <c r="E39" s="17">
        <f>'Table 1-3'!E50</f>
        <v>0</v>
      </c>
      <c r="F39" s="136">
        <f>'Table 1-3'!F50</f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53"/>
    </row>
    <row r="40" spans="1:54" x14ac:dyDescent="0.45">
      <c r="A40" s="137">
        <f>'Table 1-3'!A51</f>
        <v>0</v>
      </c>
      <c r="B40" s="40">
        <f>'Table 1-3'!B51</f>
        <v>0</v>
      </c>
      <c r="C40" s="29">
        <f>'Table 1-3'!C51</f>
        <v>0</v>
      </c>
      <c r="D40" s="29">
        <f>'Table 1-3'!D51</f>
        <v>0</v>
      </c>
      <c r="E40" s="29">
        <f>'Table 1-3'!E51</f>
        <v>0</v>
      </c>
      <c r="F40" s="138">
        <f>'Table 1-3'!F51</f>
        <v>0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4"/>
    </row>
    <row r="41" spans="1:54" x14ac:dyDescent="0.45">
      <c r="A41" s="135">
        <f>'Table 1-3'!A52</f>
        <v>0</v>
      </c>
      <c r="B41" s="39">
        <f>'Table 1-3'!B52</f>
        <v>0</v>
      </c>
      <c r="C41" s="17">
        <f>'Table 1-3'!C52</f>
        <v>0</v>
      </c>
      <c r="D41" s="17">
        <f>'Table 1-3'!D52</f>
        <v>0</v>
      </c>
      <c r="E41" s="17">
        <f>'Table 1-3'!E52</f>
        <v>0</v>
      </c>
      <c r="F41" s="136">
        <f>'Table 1-3'!F52</f>
        <v>0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53"/>
    </row>
    <row r="42" spans="1:54" x14ac:dyDescent="0.45">
      <c r="A42" s="137">
        <f>'Table 1-3'!A53</f>
        <v>0</v>
      </c>
      <c r="B42" s="40">
        <f>'Table 1-3'!B53</f>
        <v>0</v>
      </c>
      <c r="C42" s="29">
        <f>'Table 1-3'!C53</f>
        <v>0</v>
      </c>
      <c r="D42" s="29">
        <f>'Table 1-3'!D53</f>
        <v>0</v>
      </c>
      <c r="E42" s="29">
        <f>'Table 1-3'!E53</f>
        <v>0</v>
      </c>
      <c r="F42" s="138">
        <f>'Table 1-3'!F53</f>
        <v>0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4"/>
    </row>
    <row r="43" spans="1:54" x14ac:dyDescent="0.45">
      <c r="A43" s="135">
        <f>'Table 1-3'!A54</f>
        <v>0</v>
      </c>
      <c r="B43" s="39">
        <f>'Table 1-3'!B54</f>
        <v>0</v>
      </c>
      <c r="C43" s="17">
        <f>'Table 1-3'!C54</f>
        <v>0</v>
      </c>
      <c r="D43" s="17">
        <f>'Table 1-3'!D54</f>
        <v>0</v>
      </c>
      <c r="E43" s="17">
        <f>'Table 1-3'!E54</f>
        <v>0</v>
      </c>
      <c r="F43" s="136">
        <f>'Table 1-3'!F54</f>
        <v>0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53"/>
    </row>
    <row r="44" spans="1:54" x14ac:dyDescent="0.45">
      <c r="A44" s="137">
        <f>'Table 1-3'!A55</f>
        <v>0</v>
      </c>
      <c r="B44" s="40">
        <f>'Table 1-3'!B55</f>
        <v>0</v>
      </c>
      <c r="C44" s="29">
        <f>'Table 1-3'!C55</f>
        <v>0</v>
      </c>
      <c r="D44" s="29">
        <f>'Table 1-3'!D55</f>
        <v>0</v>
      </c>
      <c r="E44" s="29">
        <f>'Table 1-3'!E55</f>
        <v>0</v>
      </c>
      <c r="F44" s="138">
        <f>'Table 1-3'!F55</f>
        <v>0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4"/>
    </row>
    <row r="45" spans="1:54" x14ac:dyDescent="0.45">
      <c r="A45" s="135">
        <f>'Table 1-3'!A56</f>
        <v>0</v>
      </c>
      <c r="B45" s="39">
        <f>'Table 1-3'!B56</f>
        <v>0</v>
      </c>
      <c r="C45" s="17">
        <f>'Table 1-3'!C56</f>
        <v>0</v>
      </c>
      <c r="D45" s="17">
        <f>'Table 1-3'!D56</f>
        <v>0</v>
      </c>
      <c r="E45" s="17">
        <f>'Table 1-3'!E56</f>
        <v>0</v>
      </c>
      <c r="F45" s="136">
        <f>'Table 1-3'!F56</f>
        <v>0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53"/>
    </row>
    <row r="46" spans="1:54" x14ac:dyDescent="0.45">
      <c r="A46" s="137">
        <f>'Table 1-3'!A57</f>
        <v>0</v>
      </c>
      <c r="B46" s="40">
        <f>'Table 1-3'!B57</f>
        <v>0</v>
      </c>
      <c r="C46" s="29">
        <f>'Table 1-3'!C57</f>
        <v>0</v>
      </c>
      <c r="D46" s="29">
        <f>'Table 1-3'!D57</f>
        <v>0</v>
      </c>
      <c r="E46" s="29">
        <f>'Table 1-3'!E57</f>
        <v>0</v>
      </c>
      <c r="F46" s="138">
        <f>'Table 1-3'!F57</f>
        <v>0</v>
      </c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4"/>
    </row>
    <row r="47" spans="1:54" x14ac:dyDescent="0.45">
      <c r="A47" s="135">
        <f>'Table 1-3'!A58</f>
        <v>0</v>
      </c>
      <c r="B47" s="39">
        <f>'Table 1-3'!B58</f>
        <v>0</v>
      </c>
      <c r="C47" s="17">
        <f>'Table 1-3'!C58</f>
        <v>0</v>
      </c>
      <c r="D47" s="17">
        <f>'Table 1-3'!D58</f>
        <v>0</v>
      </c>
      <c r="E47" s="17">
        <f>'Table 1-3'!E58</f>
        <v>0</v>
      </c>
      <c r="F47" s="136">
        <f>'Table 1-3'!F58</f>
        <v>0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53"/>
    </row>
    <row r="48" spans="1:54" x14ac:dyDescent="0.45">
      <c r="A48" s="137">
        <f>'Table 1-3'!A59</f>
        <v>0</v>
      </c>
      <c r="B48" s="40">
        <f>'Table 1-3'!B59</f>
        <v>0</v>
      </c>
      <c r="C48" s="29">
        <f>'Table 1-3'!C59</f>
        <v>0</v>
      </c>
      <c r="D48" s="29">
        <f>'Table 1-3'!D59</f>
        <v>0</v>
      </c>
      <c r="E48" s="29">
        <f>'Table 1-3'!E59</f>
        <v>0</v>
      </c>
      <c r="F48" s="138">
        <f>'Table 1-3'!F59</f>
        <v>0</v>
      </c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4"/>
    </row>
    <row r="49" spans="1:54" x14ac:dyDescent="0.45">
      <c r="A49" s="135">
        <f>'Table 1-3'!A60</f>
        <v>0</v>
      </c>
      <c r="B49" s="39">
        <f>'Table 1-3'!B60</f>
        <v>0</v>
      </c>
      <c r="C49" s="17">
        <f>'Table 1-3'!C60</f>
        <v>0</v>
      </c>
      <c r="D49" s="17">
        <f>'Table 1-3'!D60</f>
        <v>0</v>
      </c>
      <c r="E49" s="17">
        <f>'Table 1-3'!E60</f>
        <v>0</v>
      </c>
      <c r="F49" s="136">
        <f>'Table 1-3'!F60</f>
        <v>0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53"/>
    </row>
    <row r="50" spans="1:54" x14ac:dyDescent="0.45">
      <c r="A50" s="137">
        <f>'Table 1-3'!A61</f>
        <v>0</v>
      </c>
      <c r="B50" s="40">
        <f>'Table 1-3'!B61</f>
        <v>0</v>
      </c>
      <c r="C50" s="29">
        <f>'Table 1-3'!C61</f>
        <v>0</v>
      </c>
      <c r="D50" s="29">
        <f>'Table 1-3'!D61</f>
        <v>0</v>
      </c>
      <c r="E50" s="29">
        <f>'Table 1-3'!E61</f>
        <v>0</v>
      </c>
      <c r="F50" s="138">
        <f>'Table 1-3'!F61</f>
        <v>0</v>
      </c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4"/>
    </row>
    <row r="51" spans="1:54" x14ac:dyDescent="0.45">
      <c r="A51" s="135">
        <f>'Table 1-3'!A62</f>
        <v>0</v>
      </c>
      <c r="B51" s="39">
        <f>'Table 1-3'!B62</f>
        <v>0</v>
      </c>
      <c r="C51" s="17">
        <f>'Table 1-3'!C62</f>
        <v>0</v>
      </c>
      <c r="D51" s="17">
        <f>'Table 1-3'!D62</f>
        <v>0</v>
      </c>
      <c r="E51" s="17">
        <f>'Table 1-3'!E62</f>
        <v>0</v>
      </c>
      <c r="F51" s="136">
        <f>'Table 1-3'!F62</f>
        <v>0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53"/>
    </row>
    <row r="52" spans="1:54" x14ac:dyDescent="0.45">
      <c r="A52" s="137">
        <f>'Table 1-3'!A63</f>
        <v>0</v>
      </c>
      <c r="B52" s="40">
        <f>'Table 1-3'!B63</f>
        <v>0</v>
      </c>
      <c r="C52" s="29">
        <f>'Table 1-3'!C63</f>
        <v>0</v>
      </c>
      <c r="D52" s="29">
        <f>'Table 1-3'!D63</f>
        <v>0</v>
      </c>
      <c r="E52" s="29">
        <f>'Table 1-3'!E63</f>
        <v>0</v>
      </c>
      <c r="F52" s="138">
        <f>'Table 1-3'!F63</f>
        <v>0</v>
      </c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4"/>
    </row>
    <row r="53" spans="1:54" x14ac:dyDescent="0.45">
      <c r="A53" s="135">
        <f>'Table 1-3'!A64</f>
        <v>0</v>
      </c>
      <c r="B53" s="39">
        <f>'Table 1-3'!B64</f>
        <v>0</v>
      </c>
      <c r="C53" s="17">
        <f>'Table 1-3'!C64</f>
        <v>0</v>
      </c>
      <c r="D53" s="17">
        <f>'Table 1-3'!D64</f>
        <v>0</v>
      </c>
      <c r="E53" s="17">
        <f>'Table 1-3'!E64</f>
        <v>0</v>
      </c>
      <c r="F53" s="136">
        <f>'Table 1-3'!F64</f>
        <v>0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53"/>
    </row>
    <row r="54" spans="1:54" x14ac:dyDescent="0.45">
      <c r="A54" s="137">
        <f>'Table 1-3'!A65</f>
        <v>0</v>
      </c>
      <c r="B54" s="40">
        <f>'Table 1-3'!B65</f>
        <v>0</v>
      </c>
      <c r="C54" s="29">
        <f>'Table 1-3'!C65</f>
        <v>0</v>
      </c>
      <c r="D54" s="29">
        <f>'Table 1-3'!D65</f>
        <v>0</v>
      </c>
      <c r="E54" s="29">
        <f>'Table 1-3'!E65</f>
        <v>0</v>
      </c>
      <c r="F54" s="138">
        <f>'Table 1-3'!F65</f>
        <v>0</v>
      </c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4"/>
    </row>
    <row r="55" spans="1:54" x14ac:dyDescent="0.45">
      <c r="A55" s="135">
        <f>'Table 1-3'!A66</f>
        <v>0</v>
      </c>
      <c r="B55" s="39">
        <f>'Table 1-3'!B66</f>
        <v>0</v>
      </c>
      <c r="C55" s="17">
        <f>'Table 1-3'!C66</f>
        <v>0</v>
      </c>
      <c r="D55" s="17">
        <f>'Table 1-3'!D66</f>
        <v>0</v>
      </c>
      <c r="E55" s="17">
        <f>'Table 1-3'!E66</f>
        <v>0</v>
      </c>
      <c r="F55" s="136">
        <f>'Table 1-3'!F66</f>
        <v>0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53"/>
    </row>
    <row r="56" spans="1:54" x14ac:dyDescent="0.45">
      <c r="A56" s="137">
        <f>'Table 1-3'!A67</f>
        <v>0</v>
      </c>
      <c r="B56" s="40">
        <f>'Table 1-3'!B67</f>
        <v>0</v>
      </c>
      <c r="C56" s="29">
        <f>'Table 1-3'!C67</f>
        <v>0</v>
      </c>
      <c r="D56" s="29">
        <f>'Table 1-3'!D67</f>
        <v>0</v>
      </c>
      <c r="E56" s="29">
        <f>'Table 1-3'!E67</f>
        <v>0</v>
      </c>
      <c r="F56" s="138">
        <f>'Table 1-3'!F67</f>
        <v>0</v>
      </c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4"/>
    </row>
    <row r="57" spans="1:54" x14ac:dyDescent="0.45">
      <c r="A57" s="135">
        <f>'Table 1-3'!A68</f>
        <v>0</v>
      </c>
      <c r="B57" s="39">
        <f>'Table 1-3'!B68</f>
        <v>0</v>
      </c>
      <c r="C57" s="17">
        <f>'Table 1-3'!C68</f>
        <v>0</v>
      </c>
      <c r="D57" s="17">
        <f>'Table 1-3'!D68</f>
        <v>0</v>
      </c>
      <c r="E57" s="17">
        <f>'Table 1-3'!E68</f>
        <v>0</v>
      </c>
      <c r="F57" s="136">
        <f>'Table 1-3'!F68</f>
        <v>0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53"/>
    </row>
    <row r="58" spans="1:54" x14ac:dyDescent="0.45">
      <c r="A58" s="137">
        <f>'Table 1-3'!A69</f>
        <v>0</v>
      </c>
      <c r="B58" s="40">
        <f>'Table 1-3'!B69</f>
        <v>0</v>
      </c>
      <c r="C58" s="29">
        <f>'Table 1-3'!C69</f>
        <v>0</v>
      </c>
      <c r="D58" s="29">
        <f>'Table 1-3'!D69</f>
        <v>0</v>
      </c>
      <c r="E58" s="29">
        <f>'Table 1-3'!E69</f>
        <v>0</v>
      </c>
      <c r="F58" s="138">
        <f>'Table 1-3'!F69</f>
        <v>0</v>
      </c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4"/>
    </row>
    <row r="59" spans="1:54" x14ac:dyDescent="0.45">
      <c r="A59" s="135">
        <f>'Table 1-3'!A70</f>
        <v>0</v>
      </c>
      <c r="B59" s="39">
        <f>'Table 1-3'!B70</f>
        <v>0</v>
      </c>
      <c r="C59" s="17">
        <f>'Table 1-3'!C70</f>
        <v>0</v>
      </c>
      <c r="D59" s="17">
        <f>'Table 1-3'!D70</f>
        <v>0</v>
      </c>
      <c r="E59" s="17">
        <f>'Table 1-3'!E70</f>
        <v>0</v>
      </c>
      <c r="F59" s="136">
        <f>'Table 1-3'!F70</f>
        <v>0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53"/>
    </row>
    <row r="60" spans="1:54" x14ac:dyDescent="0.45">
      <c r="A60" s="137">
        <f>'Table 1-3'!A71</f>
        <v>0</v>
      </c>
      <c r="B60" s="40">
        <f>'Table 1-3'!B71</f>
        <v>0</v>
      </c>
      <c r="C60" s="29">
        <f>'Table 1-3'!C71</f>
        <v>0</v>
      </c>
      <c r="D60" s="29">
        <f>'Table 1-3'!D71</f>
        <v>0</v>
      </c>
      <c r="E60" s="29">
        <f>'Table 1-3'!E71</f>
        <v>0</v>
      </c>
      <c r="F60" s="138">
        <f>'Table 1-3'!F71</f>
        <v>0</v>
      </c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4"/>
    </row>
    <row r="61" spans="1:54" x14ac:dyDescent="0.45">
      <c r="A61" s="135">
        <f>'Table 1-3'!A72</f>
        <v>0</v>
      </c>
      <c r="B61" s="39">
        <f>'Table 1-3'!B72</f>
        <v>0</v>
      </c>
      <c r="C61" s="17">
        <f>'Table 1-3'!C72</f>
        <v>0</v>
      </c>
      <c r="D61" s="17">
        <f>'Table 1-3'!D72</f>
        <v>0</v>
      </c>
      <c r="E61" s="17">
        <f>'Table 1-3'!E72</f>
        <v>0</v>
      </c>
      <c r="F61" s="136">
        <f>'Table 1-3'!F72</f>
        <v>0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53"/>
    </row>
    <row r="62" spans="1:54" x14ac:dyDescent="0.45">
      <c r="A62" s="137">
        <f>'Table 1-3'!A73</f>
        <v>0</v>
      </c>
      <c r="B62" s="40">
        <f>'Table 1-3'!B73</f>
        <v>0</v>
      </c>
      <c r="C62" s="29">
        <f>'Table 1-3'!C73</f>
        <v>0</v>
      </c>
      <c r="D62" s="29">
        <f>'Table 1-3'!D73</f>
        <v>0</v>
      </c>
      <c r="E62" s="29">
        <f>'Table 1-3'!E73</f>
        <v>0</v>
      </c>
      <c r="F62" s="138">
        <f>'Table 1-3'!F73</f>
        <v>0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4"/>
    </row>
    <row r="63" spans="1:54" x14ac:dyDescent="0.45">
      <c r="A63" s="135">
        <f>'Table 1-3'!A74</f>
        <v>0</v>
      </c>
      <c r="B63" s="39">
        <f>'Table 1-3'!B74</f>
        <v>0</v>
      </c>
      <c r="C63" s="17">
        <f>'Table 1-3'!C74</f>
        <v>0</v>
      </c>
      <c r="D63" s="17">
        <f>'Table 1-3'!D74</f>
        <v>0</v>
      </c>
      <c r="E63" s="17">
        <f>'Table 1-3'!E74</f>
        <v>0</v>
      </c>
      <c r="F63" s="136">
        <f>'Table 1-3'!F74</f>
        <v>0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3"/>
    </row>
    <row r="64" spans="1:54" x14ac:dyDescent="0.45">
      <c r="A64" s="137">
        <f>'Table 1-3'!A75</f>
        <v>0</v>
      </c>
      <c r="B64" s="40">
        <f>'Table 1-3'!B75</f>
        <v>0</v>
      </c>
      <c r="C64" s="29">
        <f>'Table 1-3'!C75</f>
        <v>0</v>
      </c>
      <c r="D64" s="29">
        <f>'Table 1-3'!D75</f>
        <v>0</v>
      </c>
      <c r="E64" s="29">
        <f>'Table 1-3'!E75</f>
        <v>0</v>
      </c>
      <c r="F64" s="138">
        <f>'Table 1-3'!F75</f>
        <v>0</v>
      </c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4"/>
    </row>
    <row r="65" spans="1:54" x14ac:dyDescent="0.45">
      <c r="A65" s="135">
        <f>'Table 1-3'!A76</f>
        <v>0</v>
      </c>
      <c r="B65" s="39">
        <f>'Table 1-3'!B76</f>
        <v>0</v>
      </c>
      <c r="C65" s="17">
        <f>'Table 1-3'!C76</f>
        <v>0</v>
      </c>
      <c r="D65" s="17">
        <f>'Table 1-3'!D76</f>
        <v>0</v>
      </c>
      <c r="E65" s="17">
        <f>'Table 1-3'!E76</f>
        <v>0</v>
      </c>
      <c r="F65" s="136">
        <f>'Table 1-3'!F76</f>
        <v>0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53"/>
    </row>
    <row r="66" spans="1:54" x14ac:dyDescent="0.45">
      <c r="A66" s="137">
        <f>'Table 1-3'!A77</f>
        <v>0</v>
      </c>
      <c r="B66" s="40">
        <f>'Table 1-3'!B77</f>
        <v>0</v>
      </c>
      <c r="C66" s="29">
        <f>'Table 1-3'!C77</f>
        <v>0</v>
      </c>
      <c r="D66" s="29">
        <f>'Table 1-3'!D77</f>
        <v>0</v>
      </c>
      <c r="E66" s="29">
        <f>'Table 1-3'!E77</f>
        <v>0</v>
      </c>
      <c r="F66" s="138">
        <f>'Table 1-3'!F77</f>
        <v>0</v>
      </c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4"/>
    </row>
    <row r="67" spans="1:54" x14ac:dyDescent="0.45">
      <c r="A67" s="135">
        <f>'Table 1-3'!A78</f>
        <v>0</v>
      </c>
      <c r="B67" s="39">
        <f>'Table 1-3'!B78</f>
        <v>0</v>
      </c>
      <c r="C67" s="17">
        <f>'Table 1-3'!C78</f>
        <v>0</v>
      </c>
      <c r="D67" s="17">
        <f>'Table 1-3'!D78</f>
        <v>0</v>
      </c>
      <c r="E67" s="17">
        <f>'Table 1-3'!E78</f>
        <v>0</v>
      </c>
      <c r="F67" s="136">
        <f>'Table 1-3'!F78</f>
        <v>0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53"/>
    </row>
    <row r="68" spans="1:54" x14ac:dyDescent="0.45">
      <c r="A68" s="137">
        <f>'Table 1-3'!A79</f>
        <v>0</v>
      </c>
      <c r="B68" s="40">
        <f>'Table 1-3'!B79</f>
        <v>0</v>
      </c>
      <c r="C68" s="29">
        <f>'Table 1-3'!C79</f>
        <v>0</v>
      </c>
      <c r="D68" s="29">
        <f>'Table 1-3'!D79</f>
        <v>0</v>
      </c>
      <c r="E68" s="29">
        <f>'Table 1-3'!E79</f>
        <v>0</v>
      </c>
      <c r="F68" s="138">
        <f>'Table 1-3'!F79</f>
        <v>0</v>
      </c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4"/>
    </row>
    <row r="69" spans="1:54" x14ac:dyDescent="0.45">
      <c r="A69" s="135">
        <f>'Table 1-3'!A80</f>
        <v>0</v>
      </c>
      <c r="B69" s="39">
        <f>'Table 1-3'!B80</f>
        <v>0</v>
      </c>
      <c r="C69" s="17">
        <f>'Table 1-3'!C80</f>
        <v>0</v>
      </c>
      <c r="D69" s="17">
        <f>'Table 1-3'!D80</f>
        <v>0</v>
      </c>
      <c r="E69" s="17">
        <f>'Table 1-3'!E80</f>
        <v>0</v>
      </c>
      <c r="F69" s="136">
        <f>'Table 1-3'!F80</f>
        <v>0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53"/>
    </row>
    <row r="70" spans="1:54" x14ac:dyDescent="0.45">
      <c r="A70" s="137">
        <f>'Table 1-3'!A81</f>
        <v>0</v>
      </c>
      <c r="B70" s="40">
        <f>'Table 1-3'!B81</f>
        <v>0</v>
      </c>
      <c r="C70" s="29">
        <f>'Table 1-3'!C81</f>
        <v>0</v>
      </c>
      <c r="D70" s="29">
        <f>'Table 1-3'!D81</f>
        <v>0</v>
      </c>
      <c r="E70" s="29">
        <f>'Table 1-3'!E81</f>
        <v>0</v>
      </c>
      <c r="F70" s="138">
        <f>'Table 1-3'!F81</f>
        <v>0</v>
      </c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4"/>
    </row>
    <row r="71" spans="1:54" x14ac:dyDescent="0.45">
      <c r="A71" s="135">
        <f>'Table 1-3'!A82</f>
        <v>0</v>
      </c>
      <c r="B71" s="39">
        <f>'Table 1-3'!B82</f>
        <v>0</v>
      </c>
      <c r="C71" s="17">
        <f>'Table 1-3'!C82</f>
        <v>0</v>
      </c>
      <c r="D71" s="17">
        <f>'Table 1-3'!D82</f>
        <v>0</v>
      </c>
      <c r="E71" s="17">
        <f>'Table 1-3'!E82</f>
        <v>0</v>
      </c>
      <c r="F71" s="136">
        <f>'Table 1-3'!F82</f>
        <v>0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53"/>
    </row>
    <row r="72" spans="1:54" x14ac:dyDescent="0.45">
      <c r="A72" s="137">
        <f>'Table 1-3'!A83</f>
        <v>0</v>
      </c>
      <c r="B72" s="40">
        <f>'Table 1-3'!B83</f>
        <v>0</v>
      </c>
      <c r="C72" s="29">
        <f>'Table 1-3'!C83</f>
        <v>0</v>
      </c>
      <c r="D72" s="29">
        <f>'Table 1-3'!D83</f>
        <v>0</v>
      </c>
      <c r="E72" s="29">
        <f>'Table 1-3'!E83</f>
        <v>0</v>
      </c>
      <c r="F72" s="138">
        <f>'Table 1-3'!F83</f>
        <v>0</v>
      </c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4"/>
    </row>
    <row r="73" spans="1:54" x14ac:dyDescent="0.45">
      <c r="A73" s="135">
        <f>'Table 1-3'!A84</f>
        <v>0</v>
      </c>
      <c r="B73" s="39">
        <f>'Table 1-3'!B84</f>
        <v>0</v>
      </c>
      <c r="C73" s="17">
        <f>'Table 1-3'!C84</f>
        <v>0</v>
      </c>
      <c r="D73" s="17">
        <f>'Table 1-3'!D84</f>
        <v>0</v>
      </c>
      <c r="E73" s="17">
        <f>'Table 1-3'!E84</f>
        <v>0</v>
      </c>
      <c r="F73" s="136">
        <f>'Table 1-3'!F84</f>
        <v>0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53"/>
    </row>
    <row r="74" spans="1:54" x14ac:dyDescent="0.45">
      <c r="A74" s="137">
        <f>'Table 1-3'!A85</f>
        <v>0</v>
      </c>
      <c r="B74" s="40">
        <f>'Table 1-3'!B85</f>
        <v>0</v>
      </c>
      <c r="C74" s="29">
        <f>'Table 1-3'!C85</f>
        <v>0</v>
      </c>
      <c r="D74" s="29">
        <f>'Table 1-3'!D85</f>
        <v>0</v>
      </c>
      <c r="E74" s="29">
        <f>'Table 1-3'!E85</f>
        <v>0</v>
      </c>
      <c r="F74" s="138">
        <f>'Table 1-3'!F85</f>
        <v>0</v>
      </c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4"/>
    </row>
    <row r="75" spans="1:54" x14ac:dyDescent="0.45">
      <c r="A75" s="135">
        <f>'Table 1-3'!A86</f>
        <v>0</v>
      </c>
      <c r="B75" s="39">
        <f>'Table 1-3'!B86</f>
        <v>0</v>
      </c>
      <c r="C75" s="17">
        <f>'Table 1-3'!C86</f>
        <v>0</v>
      </c>
      <c r="D75" s="17">
        <f>'Table 1-3'!D86</f>
        <v>0</v>
      </c>
      <c r="E75" s="17">
        <f>'Table 1-3'!E86</f>
        <v>0</v>
      </c>
      <c r="F75" s="136">
        <f>'Table 1-3'!F86</f>
        <v>0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53"/>
    </row>
    <row r="76" spans="1:54" x14ac:dyDescent="0.45">
      <c r="A76" s="137">
        <f>'Table 1-3'!A87</f>
        <v>0</v>
      </c>
      <c r="B76" s="40">
        <f>'Table 1-3'!B87</f>
        <v>0</v>
      </c>
      <c r="C76" s="29">
        <f>'Table 1-3'!C87</f>
        <v>0</v>
      </c>
      <c r="D76" s="29">
        <f>'Table 1-3'!D87</f>
        <v>0</v>
      </c>
      <c r="E76" s="29">
        <f>'Table 1-3'!E87</f>
        <v>0</v>
      </c>
      <c r="F76" s="138">
        <f>'Table 1-3'!F87</f>
        <v>0</v>
      </c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4"/>
    </row>
    <row r="77" spans="1:54" x14ac:dyDescent="0.45">
      <c r="A77" s="135">
        <f>'Table 1-3'!A88</f>
        <v>0</v>
      </c>
      <c r="B77" s="39">
        <f>'Table 1-3'!B88</f>
        <v>0</v>
      </c>
      <c r="C77" s="17">
        <f>'Table 1-3'!C88</f>
        <v>0</v>
      </c>
      <c r="D77" s="17">
        <f>'Table 1-3'!D88</f>
        <v>0</v>
      </c>
      <c r="E77" s="17">
        <f>'Table 1-3'!E88</f>
        <v>0</v>
      </c>
      <c r="F77" s="136">
        <f>'Table 1-3'!F88</f>
        <v>0</v>
      </c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53"/>
    </row>
    <row r="78" spans="1:54" x14ac:dyDescent="0.45">
      <c r="A78" s="137">
        <f>'Table 1-3'!A89</f>
        <v>0</v>
      </c>
      <c r="B78" s="40">
        <f>'Table 1-3'!B89</f>
        <v>0</v>
      </c>
      <c r="C78" s="29">
        <f>'Table 1-3'!C89</f>
        <v>0</v>
      </c>
      <c r="D78" s="29">
        <f>'Table 1-3'!D89</f>
        <v>0</v>
      </c>
      <c r="E78" s="29">
        <f>'Table 1-3'!E89</f>
        <v>0</v>
      </c>
      <c r="F78" s="138">
        <f>'Table 1-3'!F89</f>
        <v>0</v>
      </c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4"/>
    </row>
    <row r="79" spans="1:54" x14ac:dyDescent="0.45">
      <c r="A79" s="135">
        <f>'Table 1-3'!A90</f>
        <v>0</v>
      </c>
      <c r="B79" s="39">
        <f>'Table 1-3'!B90</f>
        <v>0</v>
      </c>
      <c r="C79" s="17">
        <f>'Table 1-3'!C90</f>
        <v>0</v>
      </c>
      <c r="D79" s="17">
        <f>'Table 1-3'!D90</f>
        <v>0</v>
      </c>
      <c r="E79" s="17">
        <f>'Table 1-3'!E90</f>
        <v>0</v>
      </c>
      <c r="F79" s="136">
        <f>'Table 1-3'!F90</f>
        <v>0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53"/>
    </row>
    <row r="80" spans="1:54" x14ac:dyDescent="0.45">
      <c r="A80" s="137">
        <f>'Table 1-3'!A91</f>
        <v>0</v>
      </c>
      <c r="B80" s="40">
        <f>'Table 1-3'!B91</f>
        <v>0</v>
      </c>
      <c r="C80" s="29">
        <f>'Table 1-3'!C91</f>
        <v>0</v>
      </c>
      <c r="D80" s="29">
        <f>'Table 1-3'!D91</f>
        <v>0</v>
      </c>
      <c r="E80" s="29">
        <f>'Table 1-3'!E91</f>
        <v>0</v>
      </c>
      <c r="F80" s="138">
        <f>'Table 1-3'!F91</f>
        <v>0</v>
      </c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4"/>
    </row>
    <row r="81" spans="1:54" x14ac:dyDescent="0.45">
      <c r="A81" s="135">
        <f>'Table 1-3'!A92</f>
        <v>0</v>
      </c>
      <c r="B81" s="39">
        <f>'Table 1-3'!B92</f>
        <v>0</v>
      </c>
      <c r="C81" s="17">
        <f>'Table 1-3'!C92</f>
        <v>0</v>
      </c>
      <c r="D81" s="17">
        <f>'Table 1-3'!D92</f>
        <v>0</v>
      </c>
      <c r="E81" s="17">
        <f>'Table 1-3'!E92</f>
        <v>0</v>
      </c>
      <c r="F81" s="136">
        <f>'Table 1-3'!F92</f>
        <v>0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53"/>
    </row>
    <row r="82" spans="1:54" x14ac:dyDescent="0.45">
      <c r="A82" s="137">
        <f>'Table 1-3'!A93</f>
        <v>0</v>
      </c>
      <c r="B82" s="40">
        <f>'Table 1-3'!B93</f>
        <v>0</v>
      </c>
      <c r="C82" s="29">
        <f>'Table 1-3'!C93</f>
        <v>0</v>
      </c>
      <c r="D82" s="29">
        <f>'Table 1-3'!D93</f>
        <v>0</v>
      </c>
      <c r="E82" s="29">
        <f>'Table 1-3'!E93</f>
        <v>0</v>
      </c>
      <c r="F82" s="138">
        <f>'Table 1-3'!F93</f>
        <v>0</v>
      </c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4"/>
    </row>
    <row r="83" spans="1:54" x14ac:dyDescent="0.45">
      <c r="A83" s="135">
        <f>'Table 1-3'!A94</f>
        <v>0</v>
      </c>
      <c r="B83" s="39">
        <f>'Table 1-3'!B94</f>
        <v>0</v>
      </c>
      <c r="C83" s="17">
        <f>'Table 1-3'!C94</f>
        <v>0</v>
      </c>
      <c r="D83" s="17">
        <f>'Table 1-3'!D94</f>
        <v>0</v>
      </c>
      <c r="E83" s="17">
        <f>'Table 1-3'!E94</f>
        <v>0</v>
      </c>
      <c r="F83" s="136">
        <f>'Table 1-3'!F94</f>
        <v>0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53"/>
    </row>
    <row r="84" spans="1:54" x14ac:dyDescent="0.45">
      <c r="A84" s="137">
        <f>'Table 1-3'!A95</f>
        <v>0</v>
      </c>
      <c r="B84" s="40">
        <f>'Table 1-3'!B95</f>
        <v>0</v>
      </c>
      <c r="C84" s="29">
        <f>'Table 1-3'!C95</f>
        <v>0</v>
      </c>
      <c r="D84" s="29">
        <f>'Table 1-3'!D95</f>
        <v>0</v>
      </c>
      <c r="E84" s="29">
        <f>'Table 1-3'!E95</f>
        <v>0</v>
      </c>
      <c r="F84" s="138">
        <f>'Table 1-3'!F95</f>
        <v>0</v>
      </c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4"/>
    </row>
    <row r="85" spans="1:54" x14ac:dyDescent="0.45">
      <c r="A85" s="135">
        <f>'Table 1-3'!A96</f>
        <v>0</v>
      </c>
      <c r="B85" s="39">
        <f>'Table 1-3'!B96</f>
        <v>0</v>
      </c>
      <c r="C85" s="17">
        <f>'Table 1-3'!C96</f>
        <v>0</v>
      </c>
      <c r="D85" s="17">
        <f>'Table 1-3'!D96</f>
        <v>0</v>
      </c>
      <c r="E85" s="17">
        <f>'Table 1-3'!E96</f>
        <v>0</v>
      </c>
      <c r="F85" s="136">
        <f>'Table 1-3'!F96</f>
        <v>0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53"/>
    </row>
    <row r="86" spans="1:54" x14ac:dyDescent="0.45">
      <c r="A86" s="137">
        <f>'Table 1-3'!A97</f>
        <v>0</v>
      </c>
      <c r="B86" s="40">
        <f>'Table 1-3'!B97</f>
        <v>0</v>
      </c>
      <c r="C86" s="29">
        <f>'Table 1-3'!C97</f>
        <v>0</v>
      </c>
      <c r="D86" s="29">
        <f>'Table 1-3'!D97</f>
        <v>0</v>
      </c>
      <c r="E86" s="29">
        <f>'Table 1-3'!E97</f>
        <v>0</v>
      </c>
      <c r="F86" s="138">
        <f>'Table 1-3'!F97</f>
        <v>0</v>
      </c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4"/>
    </row>
    <row r="87" spans="1:54" x14ac:dyDescent="0.45">
      <c r="A87" s="135">
        <f>'Table 1-3'!A98</f>
        <v>0</v>
      </c>
      <c r="B87" s="39">
        <f>'Table 1-3'!B98</f>
        <v>0</v>
      </c>
      <c r="C87" s="17">
        <f>'Table 1-3'!C98</f>
        <v>0</v>
      </c>
      <c r="D87" s="17">
        <f>'Table 1-3'!D98</f>
        <v>0</v>
      </c>
      <c r="E87" s="17">
        <f>'Table 1-3'!E98</f>
        <v>0</v>
      </c>
      <c r="F87" s="136">
        <f>'Table 1-3'!F98</f>
        <v>0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53"/>
    </row>
    <row r="88" spans="1:54" x14ac:dyDescent="0.45">
      <c r="A88" s="137">
        <f>'Table 1-3'!A99</f>
        <v>0</v>
      </c>
      <c r="B88" s="40">
        <f>'Table 1-3'!B99</f>
        <v>0</v>
      </c>
      <c r="C88" s="29">
        <f>'Table 1-3'!C99</f>
        <v>0</v>
      </c>
      <c r="D88" s="29">
        <f>'Table 1-3'!D99</f>
        <v>0</v>
      </c>
      <c r="E88" s="29">
        <f>'Table 1-3'!E99</f>
        <v>0</v>
      </c>
      <c r="F88" s="138">
        <f>'Table 1-3'!F99</f>
        <v>0</v>
      </c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4"/>
    </row>
    <row r="89" spans="1:54" x14ac:dyDescent="0.45">
      <c r="A89" s="135">
        <f>'Table 1-3'!A100</f>
        <v>0</v>
      </c>
      <c r="B89" s="39">
        <f>'Table 1-3'!B100</f>
        <v>0</v>
      </c>
      <c r="C89" s="17">
        <f>'Table 1-3'!C100</f>
        <v>0</v>
      </c>
      <c r="D89" s="17">
        <f>'Table 1-3'!D100</f>
        <v>0</v>
      </c>
      <c r="E89" s="17">
        <f>'Table 1-3'!E100</f>
        <v>0</v>
      </c>
      <c r="F89" s="136">
        <f>'Table 1-3'!F100</f>
        <v>0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53"/>
    </row>
    <row r="90" spans="1:54" x14ac:dyDescent="0.45">
      <c r="A90" s="137">
        <f>'Table 1-3'!A101</f>
        <v>0</v>
      </c>
      <c r="B90" s="40">
        <f>'Table 1-3'!B101</f>
        <v>0</v>
      </c>
      <c r="C90" s="29">
        <f>'Table 1-3'!C101</f>
        <v>0</v>
      </c>
      <c r="D90" s="29">
        <f>'Table 1-3'!D101</f>
        <v>0</v>
      </c>
      <c r="E90" s="29">
        <f>'Table 1-3'!E101</f>
        <v>0</v>
      </c>
      <c r="F90" s="138">
        <f>'Table 1-3'!F101</f>
        <v>0</v>
      </c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4"/>
    </row>
    <row r="91" spans="1:54" x14ac:dyDescent="0.45">
      <c r="A91" s="135">
        <f>'Table 1-3'!A102</f>
        <v>0</v>
      </c>
      <c r="B91" s="39">
        <f>'Table 1-3'!B102</f>
        <v>0</v>
      </c>
      <c r="C91" s="17">
        <f>'Table 1-3'!C102</f>
        <v>0</v>
      </c>
      <c r="D91" s="17">
        <f>'Table 1-3'!D102</f>
        <v>0</v>
      </c>
      <c r="E91" s="17">
        <f>'Table 1-3'!E102</f>
        <v>0</v>
      </c>
      <c r="F91" s="136">
        <f>'Table 1-3'!F102</f>
        <v>0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53"/>
    </row>
    <row r="92" spans="1:54" x14ac:dyDescent="0.45">
      <c r="A92" s="137">
        <f>'Table 1-3'!A103</f>
        <v>0</v>
      </c>
      <c r="B92" s="40">
        <f>'Table 1-3'!B103</f>
        <v>0</v>
      </c>
      <c r="C92" s="29">
        <f>'Table 1-3'!C103</f>
        <v>0</v>
      </c>
      <c r="D92" s="29">
        <f>'Table 1-3'!D103</f>
        <v>0</v>
      </c>
      <c r="E92" s="29">
        <f>'Table 1-3'!E103</f>
        <v>0</v>
      </c>
      <c r="F92" s="138">
        <f>'Table 1-3'!F103</f>
        <v>0</v>
      </c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4"/>
    </row>
    <row r="93" spans="1:54" x14ac:dyDescent="0.45">
      <c r="A93" s="135">
        <f>'Table 1-3'!A104</f>
        <v>0</v>
      </c>
      <c r="B93" s="39">
        <f>'Table 1-3'!B104</f>
        <v>0</v>
      </c>
      <c r="C93" s="17">
        <f>'Table 1-3'!C104</f>
        <v>0</v>
      </c>
      <c r="D93" s="17">
        <f>'Table 1-3'!D104</f>
        <v>0</v>
      </c>
      <c r="E93" s="17">
        <f>'Table 1-3'!E104</f>
        <v>0</v>
      </c>
      <c r="F93" s="136">
        <f>'Table 1-3'!F104</f>
        <v>0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53"/>
    </row>
    <row r="94" spans="1:54" x14ac:dyDescent="0.45">
      <c r="A94" s="137">
        <f>'Table 1-3'!A105</f>
        <v>0</v>
      </c>
      <c r="B94" s="40">
        <f>'Table 1-3'!B105</f>
        <v>0</v>
      </c>
      <c r="C94" s="29">
        <f>'Table 1-3'!C105</f>
        <v>0</v>
      </c>
      <c r="D94" s="29">
        <f>'Table 1-3'!D105</f>
        <v>0</v>
      </c>
      <c r="E94" s="29">
        <f>'Table 1-3'!E105</f>
        <v>0</v>
      </c>
      <c r="F94" s="138">
        <f>'Table 1-3'!F105</f>
        <v>0</v>
      </c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4"/>
    </row>
    <row r="95" spans="1:54" x14ac:dyDescent="0.45">
      <c r="A95" s="135">
        <f>'Table 1-3'!A106</f>
        <v>0</v>
      </c>
      <c r="B95" s="39">
        <f>'Table 1-3'!B106</f>
        <v>0</v>
      </c>
      <c r="C95" s="17">
        <f>'Table 1-3'!C106</f>
        <v>0</v>
      </c>
      <c r="D95" s="17">
        <f>'Table 1-3'!D106</f>
        <v>0</v>
      </c>
      <c r="E95" s="17">
        <f>'Table 1-3'!E106</f>
        <v>0</v>
      </c>
      <c r="F95" s="136">
        <f>'Table 1-3'!F106</f>
        <v>0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53"/>
    </row>
    <row r="96" spans="1:54" x14ac:dyDescent="0.45">
      <c r="A96" s="137">
        <f>'Table 1-3'!A107</f>
        <v>0</v>
      </c>
      <c r="B96" s="40">
        <f>'Table 1-3'!B107</f>
        <v>0</v>
      </c>
      <c r="C96" s="29">
        <f>'Table 1-3'!C107</f>
        <v>0</v>
      </c>
      <c r="D96" s="29">
        <f>'Table 1-3'!D107</f>
        <v>0</v>
      </c>
      <c r="E96" s="29">
        <f>'Table 1-3'!E107</f>
        <v>0</v>
      </c>
      <c r="F96" s="138">
        <f>'Table 1-3'!F107</f>
        <v>0</v>
      </c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4"/>
    </row>
    <row r="97" spans="1:54" x14ac:dyDescent="0.45">
      <c r="A97" s="135">
        <f>'Table 1-3'!A108</f>
        <v>0</v>
      </c>
      <c r="B97" s="39">
        <f>'Table 1-3'!B108</f>
        <v>0</v>
      </c>
      <c r="C97" s="17">
        <f>'Table 1-3'!C108</f>
        <v>0</v>
      </c>
      <c r="D97" s="17">
        <f>'Table 1-3'!D108</f>
        <v>0</v>
      </c>
      <c r="E97" s="17">
        <f>'Table 1-3'!E108</f>
        <v>0</v>
      </c>
      <c r="F97" s="136">
        <f>'Table 1-3'!F108</f>
        <v>0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53"/>
    </row>
    <row r="98" spans="1:54" x14ac:dyDescent="0.45">
      <c r="A98" s="137">
        <f>'Table 1-3'!A109</f>
        <v>0</v>
      </c>
      <c r="B98" s="40">
        <f>'Table 1-3'!B109</f>
        <v>0</v>
      </c>
      <c r="C98" s="29">
        <f>'Table 1-3'!C109</f>
        <v>0</v>
      </c>
      <c r="D98" s="29">
        <f>'Table 1-3'!D109</f>
        <v>0</v>
      </c>
      <c r="E98" s="29">
        <f>'Table 1-3'!E109</f>
        <v>0</v>
      </c>
      <c r="F98" s="138">
        <f>'Table 1-3'!F109</f>
        <v>0</v>
      </c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4"/>
    </row>
    <row r="99" spans="1:54" x14ac:dyDescent="0.45">
      <c r="A99" s="135">
        <f>'Table 1-3'!A110</f>
        <v>0</v>
      </c>
      <c r="B99" s="39">
        <f>'Table 1-3'!B110</f>
        <v>0</v>
      </c>
      <c r="C99" s="17">
        <f>'Table 1-3'!C110</f>
        <v>0</v>
      </c>
      <c r="D99" s="17">
        <f>'Table 1-3'!D110</f>
        <v>0</v>
      </c>
      <c r="E99" s="17">
        <f>'Table 1-3'!E110</f>
        <v>0</v>
      </c>
      <c r="F99" s="136">
        <f>'Table 1-3'!F110</f>
        <v>0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53"/>
    </row>
    <row r="100" spans="1:54" x14ac:dyDescent="0.45">
      <c r="A100" s="137">
        <f>'Table 1-3'!A111</f>
        <v>0</v>
      </c>
      <c r="B100" s="40">
        <f>'Table 1-3'!B111</f>
        <v>0</v>
      </c>
      <c r="C100" s="29">
        <f>'Table 1-3'!C111</f>
        <v>0</v>
      </c>
      <c r="D100" s="29">
        <f>'Table 1-3'!D111</f>
        <v>0</v>
      </c>
      <c r="E100" s="29">
        <f>'Table 1-3'!E111</f>
        <v>0</v>
      </c>
      <c r="F100" s="138">
        <f>'Table 1-3'!F111</f>
        <v>0</v>
      </c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4"/>
    </row>
    <row r="101" spans="1:54" ht="14.65" thickBot="1" x14ac:dyDescent="0.5">
      <c r="A101" s="139">
        <f>'Table 1-3'!A112</f>
        <v>0</v>
      </c>
      <c r="B101" s="113">
        <f>'Table 1-3'!B112</f>
        <v>0</v>
      </c>
      <c r="C101" s="38">
        <f>'Table 1-3'!C112</f>
        <v>0</v>
      </c>
      <c r="D101" s="38">
        <f>'Table 1-3'!D112</f>
        <v>0</v>
      </c>
      <c r="E101" s="38">
        <f>'Table 1-3'!E112</f>
        <v>0</v>
      </c>
      <c r="F101" s="140">
        <f>'Table 1-3'!F112</f>
        <v>0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5"/>
    </row>
  </sheetData>
  <mergeCells count="5">
    <mergeCell ref="A2:F2"/>
    <mergeCell ref="G2:R2"/>
    <mergeCell ref="S2:AD2"/>
    <mergeCell ref="AE2:AP2"/>
    <mergeCell ref="AQ2:BB2"/>
  </mergeCells>
  <pageMargins left="0.25" right="0.25" top="0.75" bottom="0.75" header="0.3" footer="0.3"/>
  <pageSetup paperSize="256" scale="6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"/>
  <sheetViews>
    <sheetView zoomScaleNormal="100" workbookViewId="0">
      <selection activeCell="F15" sqref="F15"/>
    </sheetView>
  </sheetViews>
  <sheetFormatPr defaultRowHeight="14.25" x14ac:dyDescent="0.45"/>
  <cols>
    <col min="1" max="1" width="10.53125" customWidth="1"/>
    <col min="2" max="2" width="28.73046875" bestFit="1" customWidth="1"/>
    <col min="3" max="3" width="18.06640625" bestFit="1" customWidth="1"/>
    <col min="4" max="4" width="14.73046875" bestFit="1" customWidth="1"/>
    <col min="5" max="5" width="9.53125" bestFit="1" customWidth="1"/>
    <col min="6" max="6" width="23" customWidth="1"/>
    <col min="7" max="7" width="27.19921875" bestFit="1" customWidth="1"/>
    <col min="8" max="8" width="18.06640625" bestFit="1" customWidth="1"/>
    <col min="9" max="9" width="14.19921875" bestFit="1" customWidth="1"/>
    <col min="10" max="10" width="59.3984375" bestFit="1" customWidth="1"/>
    <col min="11" max="11" width="108.33203125" bestFit="1" customWidth="1"/>
  </cols>
  <sheetData>
    <row r="1" spans="1:11" ht="14.65" thickTop="1" x14ac:dyDescent="0.45">
      <c r="A1" s="82" t="s">
        <v>11</v>
      </c>
      <c r="B1" s="83" t="s">
        <v>83</v>
      </c>
      <c r="C1" s="83" t="s">
        <v>81</v>
      </c>
      <c r="D1" s="126" t="s">
        <v>42</v>
      </c>
      <c r="E1" s="82" t="s">
        <v>11</v>
      </c>
      <c r="F1" s="170" t="s">
        <v>52</v>
      </c>
      <c r="G1" s="170"/>
      <c r="H1" s="83" t="s">
        <v>37</v>
      </c>
      <c r="I1" s="89" t="s">
        <v>38</v>
      </c>
      <c r="J1" s="89" t="s">
        <v>50</v>
      </c>
      <c r="K1" s="90" t="s">
        <v>51</v>
      </c>
    </row>
    <row r="2" spans="1:11" x14ac:dyDescent="0.45">
      <c r="A2" s="84"/>
      <c r="B2" s="69" t="s">
        <v>3</v>
      </c>
      <c r="C2" s="69" t="s">
        <v>3</v>
      </c>
      <c r="D2" s="70"/>
      <c r="E2" s="84"/>
      <c r="F2" s="69" t="s">
        <v>3</v>
      </c>
      <c r="G2" s="70"/>
      <c r="H2" s="69" t="s">
        <v>3</v>
      </c>
      <c r="I2" s="70"/>
      <c r="J2" s="70"/>
      <c r="K2" s="85"/>
    </row>
    <row r="3" spans="1:11" x14ac:dyDescent="0.45">
      <c r="A3" s="86" t="s">
        <v>1</v>
      </c>
      <c r="B3" s="70">
        <v>0.26200000000000001</v>
      </c>
      <c r="C3" s="119">
        <f>'Table 1-3'!$H$4*1000</f>
        <v>11000</v>
      </c>
      <c r="D3" s="70">
        <v>0.15</v>
      </c>
      <c r="E3" s="86" t="str">
        <f>A3</f>
        <v>Office</v>
      </c>
      <c r="F3" s="96">
        <f>18657/10000</f>
        <v>1.8656999999999999</v>
      </c>
      <c r="G3" s="70" t="s">
        <v>55</v>
      </c>
      <c r="H3" s="81">
        <f>'Table 1-3'!$H$6</f>
        <v>54.1</v>
      </c>
      <c r="I3" s="70">
        <v>0.32400000000000001</v>
      </c>
      <c r="J3" s="70" t="s">
        <v>43</v>
      </c>
      <c r="K3" s="85" t="s">
        <v>47</v>
      </c>
    </row>
    <row r="4" spans="1:11" x14ac:dyDescent="0.45">
      <c r="A4" s="86" t="s">
        <v>6</v>
      </c>
      <c r="B4" s="70">
        <v>0.32300000000000001</v>
      </c>
      <c r="C4" s="119">
        <f>'Table 1-3'!$H$4*1000</f>
        <v>11000</v>
      </c>
      <c r="D4" s="70">
        <v>0.15</v>
      </c>
      <c r="E4" s="86" t="str">
        <f t="shared" ref="E4:E8" si="0">A4</f>
        <v>Hospital</v>
      </c>
      <c r="F4" s="96">
        <v>231</v>
      </c>
      <c r="G4" s="70" t="s">
        <v>56</v>
      </c>
      <c r="H4" s="81">
        <f>'Table 1-3'!$H$6</f>
        <v>54.1</v>
      </c>
      <c r="I4" s="70">
        <v>0.14299999999999999</v>
      </c>
      <c r="J4" s="70" t="s">
        <v>45</v>
      </c>
      <c r="K4" s="85" t="s">
        <v>48</v>
      </c>
    </row>
    <row r="5" spans="1:11" x14ac:dyDescent="0.45">
      <c r="A5" s="87" t="s">
        <v>5</v>
      </c>
      <c r="B5" s="71">
        <v>0.11899999999999999</v>
      </c>
      <c r="C5" s="119">
        <f>'Table 1-3'!$H$4*1000</f>
        <v>11000</v>
      </c>
      <c r="D5" s="70">
        <v>0.15</v>
      </c>
      <c r="E5" s="86" t="str">
        <f t="shared" si="0"/>
        <v>School</v>
      </c>
      <c r="F5" s="96">
        <f>14970/10000</f>
        <v>1.4970000000000001</v>
      </c>
      <c r="G5" s="70" t="s">
        <v>55</v>
      </c>
      <c r="H5" s="81">
        <f>'Table 1-3'!$H$6</f>
        <v>54.1</v>
      </c>
      <c r="I5" s="70">
        <v>0.34029999999999999</v>
      </c>
      <c r="J5" s="70" t="s">
        <v>54</v>
      </c>
      <c r="K5" s="85" t="s">
        <v>47</v>
      </c>
    </row>
    <row r="6" spans="1:11" x14ac:dyDescent="0.45">
      <c r="A6" s="86" t="s">
        <v>7</v>
      </c>
      <c r="B6" s="70">
        <v>6.5000000000000002E-2</v>
      </c>
      <c r="C6" s="119">
        <f>'Table 1-3'!$H$3*1000</f>
        <v>11000</v>
      </c>
      <c r="D6" s="70">
        <v>0.15</v>
      </c>
      <c r="E6" s="86" t="str">
        <f t="shared" si="0"/>
        <v>Residential</v>
      </c>
      <c r="F6" s="96">
        <v>105</v>
      </c>
      <c r="G6" s="70" t="s">
        <v>57</v>
      </c>
      <c r="H6" s="81">
        <f>'Table 1-3'!$H$5</f>
        <v>17.7</v>
      </c>
      <c r="I6" s="70">
        <v>0.40899999999999997</v>
      </c>
      <c r="J6" s="70" t="s">
        <v>105</v>
      </c>
      <c r="K6" s="85" t="s">
        <v>49</v>
      </c>
    </row>
    <row r="7" spans="1:11" x14ac:dyDescent="0.45">
      <c r="A7" s="86" t="s">
        <v>8</v>
      </c>
      <c r="B7" s="70">
        <v>0.34499999999999997</v>
      </c>
      <c r="C7" s="119">
        <f>'Table 1-3'!$H$4*1000</f>
        <v>11000</v>
      </c>
      <c r="D7" s="70">
        <v>0.15</v>
      </c>
      <c r="E7" s="86" t="str">
        <f t="shared" si="0"/>
        <v>Mercantile</v>
      </c>
      <c r="F7" s="96">
        <f>109356/15000</f>
        <v>7.2904</v>
      </c>
      <c r="G7" s="70" t="s">
        <v>55</v>
      </c>
      <c r="H7" s="81">
        <f>'Table 1-3'!$H$6</f>
        <v>54.1</v>
      </c>
      <c r="I7" s="70">
        <v>0.35399999999999998</v>
      </c>
      <c r="J7" s="70" t="s">
        <v>44</v>
      </c>
      <c r="K7" s="85" t="s">
        <v>53</v>
      </c>
    </row>
    <row r="8" spans="1:11" x14ac:dyDescent="0.45">
      <c r="A8" s="86" t="s">
        <v>9</v>
      </c>
      <c r="B8" s="70">
        <v>0.151</v>
      </c>
      <c r="C8" s="119">
        <f>'Table 1-3'!$H$4*1000</f>
        <v>11000</v>
      </c>
      <c r="D8" s="70">
        <v>0.15</v>
      </c>
      <c r="E8" s="86" t="str">
        <f t="shared" si="0"/>
        <v>Hotel</v>
      </c>
      <c r="F8" s="96">
        <v>74.1982</v>
      </c>
      <c r="G8" s="70" t="s">
        <v>58</v>
      </c>
      <c r="H8" s="81">
        <f>'Table 1-3'!$H$6</f>
        <v>54.1</v>
      </c>
      <c r="I8" s="70">
        <v>0.20799999999999999</v>
      </c>
      <c r="J8" s="70" t="s">
        <v>46</v>
      </c>
      <c r="K8" s="85" t="s">
        <v>41</v>
      </c>
    </row>
    <row r="9" spans="1:11" ht="14.65" thickBot="1" x14ac:dyDescent="0.5">
      <c r="A9" s="86">
        <v>0</v>
      </c>
      <c r="B9" s="70">
        <v>0</v>
      </c>
      <c r="C9" s="119">
        <v>0</v>
      </c>
      <c r="D9" s="70">
        <v>0</v>
      </c>
      <c r="E9" s="86">
        <v>0</v>
      </c>
      <c r="F9" s="70">
        <v>0</v>
      </c>
      <c r="G9" s="70">
        <v>0</v>
      </c>
      <c r="H9" s="81">
        <v>0</v>
      </c>
      <c r="I9" s="70">
        <v>0</v>
      </c>
      <c r="J9" s="70"/>
      <c r="K9" s="85"/>
    </row>
    <row r="10" spans="1:11" ht="14.65" thickBot="1" x14ac:dyDescent="0.5">
      <c r="A10" s="91" t="s">
        <v>4</v>
      </c>
      <c r="B10" s="92"/>
      <c r="C10" s="92"/>
      <c r="D10" s="92"/>
      <c r="E10" s="91" t="s">
        <v>40</v>
      </c>
      <c r="F10" s="92"/>
      <c r="G10" s="92"/>
      <c r="H10" s="92"/>
      <c r="I10" s="92"/>
      <c r="J10" s="92"/>
      <c r="K10" s="93"/>
    </row>
  </sheetData>
  <mergeCells count="1">
    <mergeCell ref="F1:G1"/>
  </mergeCells>
  <pageMargins left="0.7" right="0.7" top="0.75" bottom="0.75" header="0.3" footer="0.3"/>
  <pageSetup paperSize="256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1-3</vt:lpstr>
      <vt:lpstr>Table 4</vt:lpstr>
      <vt:lpstr>Sheet2</vt:lpstr>
      <vt:lpstr>Type</vt:lpstr>
      <vt:lpstr>Type_Energy_Consumption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Sih</dc:creator>
  <cp:lastModifiedBy>Raymond Sih</cp:lastModifiedBy>
  <cp:lastPrinted>2017-01-03T07:46:01Z</cp:lastPrinted>
  <dcterms:created xsi:type="dcterms:W3CDTF">2016-10-27T00:18:55Z</dcterms:created>
  <dcterms:modified xsi:type="dcterms:W3CDTF">2017-04-27T08:02:59Z</dcterms:modified>
</cp:coreProperties>
</file>