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ond Andrew Sih\Documents\IFC\Documents\Codes\Monitoring\Checklist\2017-04-27\"/>
    </mc:Choice>
  </mc:AlternateContent>
  <bookViews>
    <workbookView xWindow="0" yWindow="0" windowWidth="20490" windowHeight="8025" tabRatio="777" firstSheet="1" activeTab="7"/>
  </bookViews>
  <sheets>
    <sheet name="Architectural" sheetId="1" r:id="rId1"/>
    <sheet name="SHGC Calculator" sheetId="3" r:id="rId2"/>
    <sheet name="Operable Window Calculator" sheetId="4" r:id="rId3"/>
    <sheet name="Thermal Resistance Calculator" sheetId="5" r:id="rId4"/>
    <sheet name="Non Toxic Materials" sheetId="8" r:id="rId5"/>
    <sheet name="MRF Floor Area Calculator" sheetId="6" r:id="rId6"/>
    <sheet name="USA Calculator" sheetId="7" r:id="rId7"/>
    <sheet name="Sheet1" sheetId="2" r:id="rId8"/>
  </sheets>
  <externalReferences>
    <externalReference r:id="rId9"/>
  </externalReferences>
  <definedNames>
    <definedName name="Building_Elevations">'SHGC Calculator'!$A$3</definedName>
    <definedName name="Complied">Sheet1!$B$2:$B$4</definedName>
    <definedName name="Elevation">Sheet1!$E$2:$E$9</definedName>
    <definedName name="Elevations">[1]Sheet2!$B$2:$B$9</definedName>
    <definedName name="Insulation">Sheet1!$F$2:$F$24</definedName>
    <definedName name="Provided">Sheet1!$D$2:$D$3</definedName>
    <definedName name="Required">Sheet1!$A$2:$A$4</definedName>
    <definedName name="Use_Occupancy">Sheet1!$H$2:$H$7</definedName>
    <definedName name="YesNo">Sheet1!$C$2:$C$3</definedName>
  </definedNames>
  <calcPr calcId="162913"/>
</workbook>
</file>

<file path=xl/calcChain.xml><?xml version="1.0" encoding="utf-8"?>
<calcChain xmlns="http://schemas.openxmlformats.org/spreadsheetml/2006/main">
  <c r="E76" i="1" l="1"/>
  <c r="A4" i="7"/>
  <c r="B4" i="7"/>
  <c r="D4" i="7"/>
  <c r="G4" i="7"/>
  <c r="F3" i="7"/>
  <c r="E61" i="1"/>
  <c r="D61" i="1"/>
  <c r="D4" i="6"/>
  <c r="C3" i="6"/>
  <c r="I7" i="2"/>
  <c r="I6" i="2"/>
  <c r="I5" i="2"/>
  <c r="I4" i="2"/>
  <c r="I3" i="2"/>
  <c r="I2" i="2"/>
  <c r="E33" i="1"/>
  <c r="C8" i="5"/>
  <c r="D8" i="5" s="1"/>
  <c r="C7" i="5"/>
  <c r="D7" i="5" s="1"/>
  <c r="C6" i="5"/>
  <c r="D6" i="5" s="1"/>
  <c r="C5" i="5"/>
  <c r="D5" i="5" s="1"/>
  <c r="C4" i="5"/>
  <c r="D4" i="5" s="1"/>
  <c r="D10" i="5" l="1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E5" i="4" s="1"/>
  <c r="C4" i="4"/>
  <c r="E4" i="4" s="1"/>
  <c r="C11" i="3" l="1"/>
  <c r="B11" i="3"/>
  <c r="D3" i="3"/>
  <c r="F3" i="3" s="1"/>
  <c r="D16" i="1" s="1"/>
  <c r="M3" i="3"/>
  <c r="N3" i="3" s="1"/>
  <c r="I3" i="3"/>
  <c r="J3" i="3" s="1"/>
  <c r="E3" i="4" l="1"/>
  <c r="E2" i="4" s="1"/>
  <c r="E21" i="1" s="1"/>
  <c r="E3" i="3"/>
  <c r="O3" i="3" l="1"/>
  <c r="D15" i="1" s="1"/>
</calcChain>
</file>

<file path=xl/sharedStrings.xml><?xml version="1.0" encoding="utf-8"?>
<sst xmlns="http://schemas.openxmlformats.org/spreadsheetml/2006/main" count="447" uniqueCount="228">
  <si>
    <t>Design Compliance</t>
  </si>
  <si>
    <t>Construction Compliance</t>
  </si>
  <si>
    <t>Remarks</t>
  </si>
  <si>
    <t>Philippine Green Building Code Requirement</t>
  </si>
  <si>
    <t>Item</t>
  </si>
  <si>
    <t>Building Envelope</t>
  </si>
  <si>
    <t>ENERGY EFFICIENCY</t>
  </si>
  <si>
    <t>10.1.2</t>
  </si>
  <si>
    <t>PHILIPPINE GREEN BUILDING CODE COMPLIANCE CHECKLIST</t>
  </si>
  <si>
    <t>VERIFIED BY</t>
  </si>
  <si>
    <t>DECLARED BY</t>
  </si>
  <si>
    <t>(Name of Design Professional)</t>
  </si>
  <si>
    <t>(Name of LGU OBO Checker)</t>
  </si>
  <si>
    <t>Signature</t>
  </si>
  <si>
    <t>(Name of In-charge of Construction)</t>
  </si>
  <si>
    <t>Glass Properties</t>
  </si>
  <si>
    <t>Electrical Systems</t>
  </si>
  <si>
    <t>SITE SUSTAINABILITY</t>
  </si>
  <si>
    <t>10.1.3</t>
  </si>
  <si>
    <t>Natural Ventilation</t>
  </si>
  <si>
    <t>10.1.4</t>
  </si>
  <si>
    <t>Building Envelope Color</t>
  </si>
  <si>
    <t>Roof plan</t>
  </si>
  <si>
    <t>Technical specifications</t>
  </si>
  <si>
    <t>10.1.5</t>
  </si>
  <si>
    <t>Roof Insulation</t>
  </si>
  <si>
    <t>10.6.1</t>
  </si>
  <si>
    <t>Daylight Provision</t>
  </si>
  <si>
    <t>Window</t>
  </si>
  <si>
    <t>Light Shelf</t>
  </si>
  <si>
    <t>Clerestorey</t>
  </si>
  <si>
    <t>Skylight</t>
  </si>
  <si>
    <t>Light monitor/light scoop</t>
  </si>
  <si>
    <t>Non-Toxic Materials</t>
  </si>
  <si>
    <t>Material Safety Data Sheet (MSDS)</t>
  </si>
  <si>
    <t>Room Finish Schedule</t>
  </si>
  <si>
    <t>Design Value</t>
  </si>
  <si>
    <t>Yes/No</t>
  </si>
  <si>
    <t>Applicability</t>
  </si>
  <si>
    <t>Documentation Provided?</t>
  </si>
  <si>
    <t>Documentation needed</t>
  </si>
  <si>
    <t>Solar Heat Gain Coefficient (SHGC)</t>
  </si>
  <si>
    <t xml:space="preserve">Use SHGC Calculator </t>
  </si>
  <si>
    <t>Developer</t>
  </si>
  <si>
    <t>Regulator</t>
  </si>
  <si>
    <t>10.1.1</t>
  </si>
  <si>
    <t>Required               value</t>
  </si>
  <si>
    <t>Sealed window and door assemblies</t>
  </si>
  <si>
    <t>Sealed roofing</t>
  </si>
  <si>
    <t>Sealed ceiling</t>
  </si>
  <si>
    <t>Sealed flooring</t>
  </si>
  <si>
    <t>Air Tightness &amp; Moisture Protection</t>
  </si>
  <si>
    <t>Applies to all building occupancies except building and spaces without air-conditioning system</t>
  </si>
  <si>
    <t>Applies to all building occupancies without exceptions</t>
  </si>
  <si>
    <t>Visual Light Transmittance (VLT)</t>
  </si>
  <si>
    <t>Window Schedule</t>
  </si>
  <si>
    <t>WWR Computation Table</t>
  </si>
  <si>
    <t>Window Glass specifications</t>
  </si>
  <si>
    <t>Architectural floor plans, Building elevations &amp; sections</t>
  </si>
  <si>
    <t>a</t>
  </si>
  <si>
    <t>c</t>
  </si>
  <si>
    <t>d</t>
  </si>
  <si>
    <t>e</t>
  </si>
  <si>
    <t>f</t>
  </si>
  <si>
    <t>b</t>
  </si>
  <si>
    <t>Operable Window Calculator</t>
  </si>
  <si>
    <t>Operable Window Computation Table</t>
  </si>
  <si>
    <t>Window Details on operation &amp; safety</t>
  </si>
  <si>
    <t>Operable windows or balcony doors at least 10% of room space floor area</t>
  </si>
  <si>
    <t>Applies to regularly occupied spaces</t>
  </si>
  <si>
    <t>Operable window with safety features</t>
  </si>
  <si>
    <t>Building metal roof surface color white or with min. SRI of 70</t>
  </si>
  <si>
    <t>Technical specs of roof</t>
  </si>
  <si>
    <t>Roof insulation at least R-8 in thermal resistance</t>
  </si>
  <si>
    <t>Thermal Resistance Calculator</t>
  </si>
  <si>
    <t>Roof plan &amp; section</t>
  </si>
  <si>
    <t>Technical specification of insulation</t>
  </si>
  <si>
    <t>Roof Insulation Computation Table</t>
  </si>
  <si>
    <t>Sealed walls</t>
  </si>
  <si>
    <t>Other devices</t>
  </si>
  <si>
    <t>Architectural floor plans,roof plan, building elevations &amp; sections</t>
  </si>
  <si>
    <t>Daylight provision details</t>
  </si>
  <si>
    <t>Applies to all regularly occupied spaces of all building occupancies except building spaces where daylight access hinders intended functions</t>
  </si>
  <si>
    <t>Paints, coatings, ashesives and sealants shall have no VOC or within tolerable levels as per Table 14</t>
  </si>
  <si>
    <t>Composite wood with no urea formaldehyde</t>
  </si>
  <si>
    <t>No other materials with harmful content</t>
  </si>
  <si>
    <t>Technical specs/MSDS</t>
  </si>
  <si>
    <t>Non-Toxic Materials Confirmation Table</t>
  </si>
  <si>
    <t>Material Recovery Facility (MRF)</t>
  </si>
  <si>
    <t>MRF with minimum floor area as per Table 15</t>
  </si>
  <si>
    <t>MRF fully enclosed &amp; easily accessible</t>
  </si>
  <si>
    <t>For hospitals, isolated bins for hazardous wastes</t>
  </si>
  <si>
    <t>MRF Floor Area Computation Table</t>
  </si>
  <si>
    <t>MRF floor area Calculator</t>
  </si>
  <si>
    <t>Site / Ground Preparation and Earthworks</t>
  </si>
  <si>
    <t>Building site and erosion control</t>
  </si>
  <si>
    <t>Storm water collection management plan</t>
  </si>
  <si>
    <t>Storm water collection facilities</t>
  </si>
  <si>
    <t>Site Erosion and Sedimentation Control Plan</t>
  </si>
  <si>
    <t>Open Space Utilization</t>
  </si>
  <si>
    <t>Minimum 50% of the required Unpaved Surface Area (USA) shall be vegetated</t>
  </si>
  <si>
    <t>Site Development Plan</t>
  </si>
  <si>
    <t>USA Computation Table</t>
  </si>
  <si>
    <t>USA Calculator</t>
  </si>
  <si>
    <t>GB Code</t>
  </si>
  <si>
    <t>MATERIAL SUSTAINABILITY</t>
  </si>
  <si>
    <t>SOLID WASTE MANAGEMENT</t>
  </si>
  <si>
    <t xml:space="preserve">Sealed utility services </t>
  </si>
  <si>
    <t>Bay wall sections</t>
  </si>
  <si>
    <t>Building elevations &amp; sections</t>
  </si>
  <si>
    <t>Enlarged details of building envelope showing required air tightness &amp; moisture protection elements</t>
  </si>
  <si>
    <t>Technical specifications of  required air tightness &amp; moisture protection elements</t>
  </si>
  <si>
    <t>Architectural floor plans, elevations and sections showing callouts and ID tags of materials</t>
  </si>
  <si>
    <t>Solid waste containers for 4 types of waste; compostable; non-recyclable; recyclable; special</t>
  </si>
  <si>
    <t>Architectural floor plans &amp; site development plan showing location of MRF</t>
  </si>
  <si>
    <t>Technical specifications for the MRF</t>
  </si>
  <si>
    <t>Technical specifications in support of the erosion &amp; control plan</t>
  </si>
  <si>
    <t>Required</t>
  </si>
  <si>
    <t>Not Required</t>
  </si>
  <si>
    <t>Complied</t>
  </si>
  <si>
    <t>Not Complied</t>
  </si>
  <si>
    <t>Yes</t>
  </si>
  <si>
    <t>No</t>
  </si>
  <si>
    <t>Exempt</t>
  </si>
  <si>
    <t>Document Provided?</t>
  </si>
  <si>
    <t>Ocular Inspection &amp; Verification</t>
  </si>
  <si>
    <t>Product labels</t>
  </si>
  <si>
    <t>Brochures &amp; Catalogs</t>
  </si>
  <si>
    <t>Shopdrawings</t>
  </si>
  <si>
    <t>As-built Drawings</t>
  </si>
  <si>
    <t>YesNo</t>
  </si>
  <si>
    <t>Not Applicable</t>
  </si>
  <si>
    <t>Documentation                               needed</t>
  </si>
  <si>
    <t>Provided</t>
  </si>
  <si>
    <t>Not Provided</t>
  </si>
  <si>
    <t>Pollution mitigation and construction safety per Rule XI of the NBC</t>
  </si>
  <si>
    <t xml:space="preserve">Required?          </t>
  </si>
  <si>
    <t xml:space="preserve">Complied?                     </t>
  </si>
  <si>
    <t>GB Measure Applied</t>
  </si>
  <si>
    <t>Design Specification Relevant</t>
  </si>
  <si>
    <t>SHGC CALCULATOR</t>
  </si>
  <si>
    <t>Building Elevations</t>
  </si>
  <si>
    <r>
      <t xml:space="preserve">Gross Wall Area </t>
    </r>
    <r>
      <rPr>
        <sz val="11"/>
        <color theme="1"/>
        <rFont val="Calibri"/>
        <family val="2"/>
        <scheme val="minor"/>
      </rPr>
      <t>(m2)</t>
    </r>
  </si>
  <si>
    <r>
      <rPr>
        <b/>
        <sz val="11"/>
        <color theme="1"/>
        <rFont val="Calibri"/>
        <family val="2"/>
        <scheme val="minor"/>
      </rPr>
      <t>Net Glazing Area</t>
    </r>
    <r>
      <rPr>
        <sz val="11"/>
        <color theme="1"/>
        <rFont val="Calibri"/>
        <family val="2"/>
        <scheme val="minor"/>
      </rPr>
      <t xml:space="preserve"> (m2)</t>
    </r>
  </si>
  <si>
    <r>
      <rPr>
        <b/>
        <sz val="11"/>
        <color theme="1"/>
        <rFont val="Calibri"/>
        <family val="2"/>
        <scheme val="minor"/>
      </rPr>
      <t xml:space="preserve">Window Wall Ratio </t>
    </r>
    <r>
      <rPr>
        <sz val="11"/>
        <color theme="1"/>
        <rFont val="Calibri"/>
        <family val="2"/>
        <scheme val="minor"/>
      </rPr>
      <t>(%)</t>
    </r>
  </si>
  <si>
    <t>MAXIMUM
REQUIRED SHGC</t>
  </si>
  <si>
    <t>MINIMUM VLT</t>
  </si>
  <si>
    <r>
      <t>Horizontal Overhang Depth</t>
    </r>
    <r>
      <rPr>
        <sz val="11"/>
        <color theme="1"/>
        <rFont val="Calibri"/>
        <family val="2"/>
        <scheme val="minor"/>
      </rPr>
      <t xml:space="preserve"> (m)</t>
    </r>
  </si>
  <si>
    <r>
      <t>Height from Window Sill to Bottom of Overhang</t>
    </r>
    <r>
      <rPr>
        <sz val="11"/>
        <color theme="1"/>
        <rFont val="Calibri"/>
        <family val="2"/>
        <scheme val="minor"/>
      </rPr>
      <t xml:space="preserve"> (m)</t>
    </r>
  </si>
  <si>
    <t>D/H</t>
  </si>
  <si>
    <t>Correction Factor</t>
  </si>
  <si>
    <r>
      <t xml:space="preserve">Vertical Fin Depth </t>
    </r>
    <r>
      <rPr>
        <sz val="11"/>
        <color theme="1"/>
        <rFont val="Calibri"/>
        <family val="2"/>
        <scheme val="minor"/>
      </rPr>
      <t>(m)</t>
    </r>
  </si>
  <si>
    <r>
      <t xml:space="preserve">Distance from Opposite Window Edge to Fin </t>
    </r>
    <r>
      <rPr>
        <sz val="11"/>
        <color theme="1"/>
        <rFont val="Calibri"/>
        <family val="2"/>
        <scheme val="minor"/>
      </rPr>
      <t>(m)</t>
    </r>
  </si>
  <si>
    <t>ADJUSTED SHGC</t>
  </si>
  <si>
    <t>Return to Architectural GB Checklist</t>
  </si>
  <si>
    <t>North</t>
  </si>
  <si>
    <t>Northeast</t>
  </si>
  <si>
    <t>Elevations</t>
  </si>
  <si>
    <t>East</t>
  </si>
  <si>
    <t>Southeast</t>
  </si>
  <si>
    <t xml:space="preserve">South </t>
  </si>
  <si>
    <t>Southwest</t>
  </si>
  <si>
    <t>West</t>
  </si>
  <si>
    <t>Northwest</t>
  </si>
  <si>
    <t>TOTAL</t>
  </si>
  <si>
    <t>Frequently Occupied Building Space</t>
  </si>
  <si>
    <t>OPERABLE WINDOW CALCULATOR</t>
  </si>
  <si>
    <t>Required Operable Window Area</t>
  </si>
  <si>
    <t>Designed Operable Window Area</t>
  </si>
  <si>
    <t>Floor Area</t>
  </si>
  <si>
    <t>(m2)</t>
  </si>
  <si>
    <t>(Min. 10% of Floor Area) (m2)</t>
  </si>
  <si>
    <t>Delete Unused Rows</t>
  </si>
  <si>
    <t>THERMAL RESISTANCE CALCULATOR</t>
  </si>
  <si>
    <t>Building Roof / Deck Component</t>
  </si>
  <si>
    <t>R-Value per 25.44 mm</t>
  </si>
  <si>
    <t>Total Insulating Value</t>
  </si>
  <si>
    <t>Insulation</t>
  </si>
  <si>
    <t>R-Value / Inch (25.44 mm)</t>
  </si>
  <si>
    <t>Polyisocyanurate</t>
  </si>
  <si>
    <t>Polyurethane</t>
  </si>
  <si>
    <t>Closed cell spray foam</t>
  </si>
  <si>
    <t>Phenolic foam</t>
  </si>
  <si>
    <t>Urea formaldehyde foam</t>
  </si>
  <si>
    <t>Plastic fiber</t>
  </si>
  <si>
    <t>Mineral fiber</t>
  </si>
  <si>
    <t>Cementitious foam</t>
  </si>
  <si>
    <t>Polystyrene</t>
  </si>
  <si>
    <t>Fiberglass</t>
  </si>
  <si>
    <t>Rockwool</t>
  </si>
  <si>
    <t>Rigid foam</t>
  </si>
  <si>
    <t>Cellulose</t>
  </si>
  <si>
    <t>Open cell spray foam</t>
  </si>
  <si>
    <t>Sheep's wool</t>
  </si>
  <si>
    <t>Hemp</t>
  </si>
  <si>
    <t>Cotton</t>
  </si>
  <si>
    <t>Loose cellulose</t>
  </si>
  <si>
    <t>Mineral wool</t>
  </si>
  <si>
    <t>Straw</t>
  </si>
  <si>
    <t>Vermiculite / Perlite</t>
  </si>
  <si>
    <t>Reflective bubble foil</t>
  </si>
  <si>
    <t>Poured Concrete</t>
  </si>
  <si>
    <t xml:space="preserve">Outdoor surface, any position, moving air </t>
  </si>
  <si>
    <t>NA</t>
  </si>
  <si>
    <r>
      <t>Thickness</t>
    </r>
    <r>
      <rPr>
        <sz val="11"/>
        <color theme="1"/>
        <rFont val="Calibri"/>
        <family val="2"/>
        <scheme val="minor"/>
      </rPr>
      <t xml:space="preserve"> (mm)</t>
    </r>
  </si>
  <si>
    <t>Horizontal Indoor Surface</t>
  </si>
  <si>
    <t>R-8.0</t>
  </si>
  <si>
    <t>MRF FLOOR AREA CALCULATOR</t>
  </si>
  <si>
    <t>Building Use</t>
  </si>
  <si>
    <r>
      <rPr>
        <b/>
        <sz val="11"/>
        <color theme="1"/>
        <rFont val="Calibri"/>
        <family val="2"/>
        <scheme val="minor"/>
      </rPr>
      <t xml:space="preserve">Building TGFA </t>
    </r>
    <r>
      <rPr>
        <sz val="11"/>
        <color theme="1"/>
        <rFont val="Calibri"/>
        <family val="2"/>
        <scheme val="minor"/>
      </rPr>
      <t xml:space="preserve">
(m2)</t>
    </r>
  </si>
  <si>
    <r>
      <rPr>
        <b/>
        <sz val="11"/>
        <color theme="1"/>
        <rFont val="Calibri"/>
        <family val="2"/>
        <scheme val="minor"/>
      </rPr>
      <t>Computed Required MRF Floor Area</t>
    </r>
    <r>
      <rPr>
        <sz val="11"/>
        <color theme="1"/>
        <rFont val="Calibri"/>
        <family val="2"/>
        <scheme val="minor"/>
      </rPr>
      <t xml:space="preserve"> 
(m2)</t>
    </r>
  </si>
  <si>
    <r>
      <rPr>
        <b/>
        <sz val="11"/>
        <color theme="1"/>
        <rFont val="Calibri"/>
        <family val="2"/>
        <scheme val="minor"/>
      </rPr>
      <t>Designed MRF Provision</t>
    </r>
    <r>
      <rPr>
        <sz val="11"/>
        <color theme="1"/>
        <rFont val="Calibri"/>
        <family val="2"/>
        <scheme val="minor"/>
      </rPr>
      <t xml:space="preserve">
(m2)</t>
    </r>
  </si>
  <si>
    <t>Use/Occupancy</t>
  </si>
  <si>
    <t>Hotel</t>
  </si>
  <si>
    <t>Residential</t>
  </si>
  <si>
    <t>Hospital</t>
  </si>
  <si>
    <t>School</t>
  </si>
  <si>
    <t>Office</t>
  </si>
  <si>
    <t>Mercantile/Retail</t>
  </si>
  <si>
    <t>Requirement</t>
  </si>
  <si>
    <t>UNPAVED SURFACE AREA CALCULATOR</t>
  </si>
  <si>
    <t>Building Use/Occupancy</t>
  </si>
  <si>
    <t>Lot Area 
(m2)</t>
  </si>
  <si>
    <t>Required Total Open Space 
(m2)</t>
  </si>
  <si>
    <t>Designed Total Open Space 
(m2)</t>
  </si>
  <si>
    <t>Required Minimum USA as per NBC 
(m2)</t>
  </si>
  <si>
    <t>GB Code Required Minimum USA w/ Vegetation 
(m2)</t>
  </si>
  <si>
    <t>Designed USA w/Vegetation
(m2)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</si>
</sst>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407">
    <xf numFmtId="0" fontId="0" fillId="0" borderId="0" xfId="0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2" fillId="0" borderId="2" xfId="0" applyFont="1" applyBorder="1" applyAlignment="1"/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7" fillId="0" borderId="41" xfId="0" applyFont="1" applyFill="1" applyBorder="1" applyAlignment="1"/>
    <xf numFmtId="0" fontId="0" fillId="0" borderId="12" xfId="0" applyBorder="1" applyAlignment="1">
      <alignment vertical="center"/>
    </xf>
    <xf numFmtId="0" fontId="0" fillId="0" borderId="7" xfId="0" applyBorder="1"/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3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left" vertical="center"/>
    </xf>
    <xf numFmtId="0" fontId="8" fillId="6" borderId="3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0" fillId="0" borderId="6" xfId="0" applyBorder="1"/>
    <xf numFmtId="0" fontId="0" fillId="0" borderId="29" xfId="0" applyBorder="1" applyAlignment="1">
      <alignment horizontal="center" vertical="center"/>
    </xf>
    <xf numFmtId="0" fontId="0" fillId="0" borderId="50" xfId="0" applyFill="1" applyBorder="1"/>
    <xf numFmtId="0" fontId="8" fillId="6" borderId="7" xfId="0" applyFont="1" applyFill="1" applyBorder="1" applyAlignment="1">
      <alignment horizontal="left" vertical="center" wrapText="1"/>
    </xf>
    <xf numFmtId="0" fontId="0" fillId="0" borderId="42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" fillId="0" borderId="42" xfId="0" applyFont="1" applyFill="1" applyBorder="1"/>
    <xf numFmtId="0" fontId="0" fillId="0" borderId="3" xfId="0" applyFill="1" applyBorder="1"/>
    <xf numFmtId="0" fontId="5" fillId="9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right"/>
    </xf>
    <xf numFmtId="0" fontId="8" fillId="6" borderId="19" xfId="0" applyFont="1" applyFill="1" applyBorder="1" applyAlignment="1">
      <alignment horizontal="left" vertical="center" wrapText="1"/>
    </xf>
    <xf numFmtId="0" fontId="0" fillId="0" borderId="4" xfId="0" applyFill="1" applyBorder="1"/>
    <xf numFmtId="0" fontId="0" fillId="0" borderId="28" xfId="0" applyFill="1" applyBorder="1"/>
    <xf numFmtId="0" fontId="0" fillId="0" borderId="37" xfId="0" applyFill="1" applyBorder="1"/>
    <xf numFmtId="0" fontId="0" fillId="0" borderId="12" xfId="0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1" fillId="0" borderId="7" xfId="0" applyFont="1" applyFill="1" applyBorder="1"/>
    <xf numFmtId="0" fontId="0" fillId="0" borderId="42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8" fillId="6" borderId="15" xfId="0" applyFont="1" applyFill="1" applyBorder="1" applyAlignment="1">
      <alignment horizontal="left" vertical="center"/>
    </xf>
    <xf numFmtId="0" fontId="0" fillId="0" borderId="19" xfId="0" applyBorder="1" applyAlignment="1">
      <alignment horizontal="right"/>
    </xf>
    <xf numFmtId="0" fontId="0" fillId="0" borderId="5" xfId="0" applyFill="1" applyBorder="1"/>
    <xf numFmtId="0" fontId="1" fillId="0" borderId="6" xfId="0" applyFont="1" applyFill="1" applyBorder="1"/>
    <xf numFmtId="0" fontId="0" fillId="0" borderId="6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39" xfId="0" applyBorder="1"/>
    <xf numFmtId="0" fontId="5" fillId="0" borderId="42" xfId="0" applyFont="1" applyFill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wrapText="1"/>
    </xf>
    <xf numFmtId="0" fontId="0" fillId="0" borderId="4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wrapText="1"/>
    </xf>
    <xf numFmtId="0" fontId="0" fillId="0" borderId="6" xfId="0" applyFont="1" applyBorder="1" applyAlignment="1">
      <alignment horizontal="right" vertical="center"/>
    </xf>
    <xf numFmtId="0" fontId="0" fillId="0" borderId="32" xfId="0" applyFont="1" applyBorder="1" applyAlignment="1">
      <alignment horizontal="right" vertical="center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9" xfId="0" applyFont="1" applyBorder="1" applyAlignment="1">
      <alignment horizontal="right" vertical="center"/>
    </xf>
    <xf numFmtId="0" fontId="0" fillId="0" borderId="16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0" fillId="0" borderId="15" xfId="0" applyFont="1" applyBorder="1" applyAlignment="1">
      <alignment horizontal="right" vertical="center"/>
    </xf>
    <xf numFmtId="0" fontId="0" fillId="0" borderId="11" xfId="0" applyFont="1" applyBorder="1" applyAlignment="1">
      <alignment wrapText="1"/>
    </xf>
    <xf numFmtId="9" fontId="5" fillId="9" borderId="30" xfId="0" applyNumberFormat="1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vertical="center" wrapText="1"/>
    </xf>
    <xf numFmtId="0" fontId="11" fillId="6" borderId="31" xfId="0" applyFont="1" applyFill="1" applyBorder="1" applyAlignment="1">
      <alignment horizontal="left" vertical="center" wrapText="1"/>
    </xf>
    <xf numFmtId="9" fontId="5" fillId="9" borderId="42" xfId="0" applyNumberFormat="1" applyFont="1" applyFill="1" applyBorder="1" applyAlignment="1">
      <alignment horizontal="center" vertical="center" wrapText="1"/>
    </xf>
    <xf numFmtId="0" fontId="13" fillId="4" borderId="30" xfId="0" applyFont="1" applyFill="1" applyBorder="1"/>
    <xf numFmtId="0" fontId="11" fillId="0" borderId="2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vertical="center"/>
    </xf>
    <xf numFmtId="0" fontId="11" fillId="3" borderId="4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11" fillId="6" borderId="61" xfId="0" applyFont="1" applyFill="1" applyBorder="1" applyAlignment="1">
      <alignment vertical="center" wrapText="1"/>
    </xf>
    <xf numFmtId="0" fontId="11" fillId="6" borderId="63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14" fillId="0" borderId="6" xfId="0" applyFont="1" applyFill="1" applyBorder="1"/>
    <xf numFmtId="0" fontId="11" fillId="0" borderId="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42" xfId="0" applyFont="1" applyFill="1" applyBorder="1"/>
    <xf numFmtId="0" fontId="11" fillId="0" borderId="37" xfId="0" applyFont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6" borderId="63" xfId="0" applyFont="1" applyFill="1" applyBorder="1" applyAlignment="1">
      <alignment horizontal="center" vertical="center" wrapText="1"/>
    </xf>
    <xf numFmtId="0" fontId="11" fillId="0" borderId="0" xfId="0" applyFont="1"/>
    <xf numFmtId="0" fontId="11" fillId="3" borderId="48" xfId="0" applyFont="1" applyFill="1" applyBorder="1" applyAlignment="1">
      <alignment horizontal="center" vertical="center"/>
    </xf>
    <xf numFmtId="0" fontId="11" fillId="6" borderId="64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/>
    </xf>
    <xf numFmtId="0" fontId="0" fillId="0" borderId="42" xfId="0" applyBorder="1"/>
    <xf numFmtId="0" fontId="0" fillId="0" borderId="3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left" vertical="center"/>
    </xf>
    <xf numFmtId="0" fontId="8" fillId="6" borderId="65" xfId="0" applyFont="1" applyFill="1" applyBorder="1" applyAlignment="1">
      <alignment horizontal="center" vertical="center" wrapText="1"/>
    </xf>
    <xf numFmtId="0" fontId="8" fillId="6" borderId="6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6" borderId="63" xfId="0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wrapText="1"/>
    </xf>
    <xf numFmtId="0" fontId="4" fillId="11" borderId="24" xfId="0" applyFont="1" applyFill="1" applyBorder="1" applyAlignment="1">
      <alignment horizontal="center" wrapText="1"/>
    </xf>
    <xf numFmtId="0" fontId="4" fillId="11" borderId="51" xfId="0" applyFont="1" applyFill="1" applyBorder="1" applyAlignment="1">
      <alignment horizontal="center" wrapText="1"/>
    </xf>
    <xf numFmtId="0" fontId="4" fillId="0" borderId="18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2" xfId="0" applyFont="1" applyFill="1" applyBorder="1"/>
    <xf numFmtId="0" fontId="11" fillId="13" borderId="48" xfId="0" applyFont="1" applyFill="1" applyBorder="1" applyAlignment="1">
      <alignment horizontal="center" vertical="center"/>
    </xf>
    <xf numFmtId="0" fontId="11" fillId="13" borderId="45" xfId="0" applyFont="1" applyFill="1" applyBorder="1" applyAlignment="1">
      <alignment horizontal="center" vertical="center"/>
    </xf>
    <xf numFmtId="0" fontId="11" fillId="13" borderId="46" xfId="0" applyFont="1" applyFill="1" applyBorder="1" applyAlignment="1">
      <alignment horizontal="center" vertical="center"/>
    </xf>
    <xf numFmtId="0" fontId="11" fillId="13" borderId="47" xfId="0" applyFont="1" applyFill="1" applyBorder="1" applyAlignment="1">
      <alignment horizontal="center" vertical="center"/>
    </xf>
    <xf numFmtId="0" fontId="8" fillId="13" borderId="48" xfId="0" applyFont="1" applyFill="1" applyBorder="1" applyAlignment="1">
      <alignment horizontal="center" vertical="center"/>
    </xf>
    <xf numFmtId="0" fontId="8" fillId="13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4" fillId="11" borderId="51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9" fontId="5" fillId="9" borderId="9" xfId="0" applyNumberFormat="1" applyFont="1" applyFill="1" applyBorder="1" applyAlignment="1">
      <alignment horizontal="center" vertical="center" wrapText="1"/>
    </xf>
    <xf numFmtId="0" fontId="11" fillId="13" borderId="47" xfId="0" applyFont="1" applyFill="1" applyBorder="1" applyAlignment="1">
      <alignment horizontal="center" vertical="center"/>
    </xf>
    <xf numFmtId="0" fontId="11" fillId="6" borderId="6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13" borderId="55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31" xfId="0" applyFont="1" applyBorder="1" applyAlignment="1">
      <alignment horizontal="right" vertical="center"/>
    </xf>
    <xf numFmtId="0" fontId="11" fillId="0" borderId="61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left" vertical="center"/>
    </xf>
    <xf numFmtId="0" fontId="4" fillId="0" borderId="23" xfId="0" applyFont="1" applyFill="1" applyBorder="1"/>
    <xf numFmtId="0" fontId="4" fillId="0" borderId="51" xfId="0" applyFont="1" applyFill="1" applyBorder="1"/>
    <xf numFmtId="0" fontId="1" fillId="0" borderId="0" xfId="0" applyFont="1"/>
    <xf numFmtId="0" fontId="1" fillId="0" borderId="48" xfId="0" applyFont="1" applyBorder="1" applyAlignment="1">
      <alignment vertical="top"/>
    </xf>
    <xf numFmtId="0" fontId="1" fillId="0" borderId="48" xfId="0" applyFont="1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18" fillId="0" borderId="0" xfId="1"/>
    <xf numFmtId="0" fontId="0" fillId="0" borderId="0" xfId="0" applyFont="1" applyFill="1"/>
    <xf numFmtId="0" fontId="0" fillId="0" borderId="0" xfId="0" applyFont="1"/>
    <xf numFmtId="16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/>
    <xf numFmtId="9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top"/>
    </xf>
    <xf numFmtId="9" fontId="18" fillId="13" borderId="0" xfId="1" applyNumberFormat="1" applyFill="1" applyBorder="1" applyAlignment="1">
      <alignment horizontal="center" vertical="center"/>
    </xf>
    <xf numFmtId="0" fontId="1" fillId="0" borderId="59" xfId="0" applyFont="1" applyBorder="1"/>
    <xf numFmtId="0" fontId="0" fillId="0" borderId="47" xfId="0" applyBorder="1" applyAlignment="1">
      <alignment vertical="top" wrapText="1"/>
    </xf>
    <xf numFmtId="0" fontId="0" fillId="0" borderId="47" xfId="0" applyFont="1" applyBorder="1" applyAlignment="1">
      <alignment vertical="top" wrapText="1"/>
    </xf>
    <xf numFmtId="4" fontId="0" fillId="0" borderId="48" xfId="0" applyNumberFormat="1" applyBorder="1"/>
    <xf numFmtId="0" fontId="0" fillId="0" borderId="48" xfId="0" applyBorder="1"/>
    <xf numFmtId="0" fontId="0" fillId="0" borderId="47" xfId="0" applyFont="1" applyBorder="1" applyAlignment="1">
      <alignment vertical="top"/>
    </xf>
    <xf numFmtId="0" fontId="16" fillId="6" borderId="23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1" fillId="7" borderId="4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16" fillId="13" borderId="65" xfId="0" applyFont="1" applyFill="1" applyBorder="1" applyAlignment="1">
      <alignment horizontal="center" vertical="center"/>
    </xf>
    <xf numFmtId="0" fontId="16" fillId="13" borderId="63" xfId="0" applyFont="1" applyFill="1" applyBorder="1" applyAlignment="1">
      <alignment horizontal="center" vertical="center"/>
    </xf>
    <xf numFmtId="0" fontId="16" fillId="13" borderId="30" xfId="0" applyFont="1" applyFill="1" applyBorder="1" applyAlignment="1">
      <alignment horizontal="center" vertical="center"/>
    </xf>
    <xf numFmtId="2" fontId="22" fillId="13" borderId="48" xfId="1" applyNumberFormat="1" applyFont="1" applyFill="1" applyBorder="1" applyAlignment="1">
      <alignment horizontal="center" vertical="center" wrapText="1"/>
    </xf>
    <xf numFmtId="9" fontId="22" fillId="13" borderId="0" xfId="1" applyNumberFormat="1" applyFont="1" applyFill="1" applyBorder="1" applyAlignment="1">
      <alignment horizontal="center" vertical="center"/>
    </xf>
    <xf numFmtId="0" fontId="6" fillId="13" borderId="31" xfId="0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5" borderId="4" xfId="0" applyFont="1" applyFill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48" xfId="0" applyFont="1" applyBorder="1"/>
    <xf numFmtId="0" fontId="6" fillId="6" borderId="18" xfId="0" applyFont="1" applyFill="1" applyBorder="1" applyAlignment="1">
      <alignment horizontal="center" vertical="center"/>
    </xf>
    <xf numFmtId="0" fontId="0" fillId="0" borderId="48" xfId="0" applyBorder="1" applyAlignment="1">
      <alignment vertical="top"/>
    </xf>
    <xf numFmtId="0" fontId="0" fillId="0" borderId="0" xfId="0" applyBorder="1"/>
    <xf numFmtId="4" fontId="16" fillId="6" borderId="23" xfId="0" applyNumberFormat="1" applyFont="1" applyFill="1" applyBorder="1" applyAlignment="1">
      <alignment horizontal="center" vertical="center"/>
    </xf>
    <xf numFmtId="4" fontId="18" fillId="13" borderId="30" xfId="1" applyNumberFormat="1" applyFill="1" applyBorder="1" applyAlignment="1">
      <alignment horizontal="center" vertical="center"/>
    </xf>
    <xf numFmtId="0" fontId="17" fillId="11" borderId="47" xfId="0" applyFont="1" applyFill="1" applyBorder="1"/>
    <xf numFmtId="0" fontId="1" fillId="0" borderId="68" xfId="0" applyFont="1" applyBorder="1"/>
    <xf numFmtId="0" fontId="17" fillId="11" borderId="0" xfId="0" applyFont="1" applyFill="1" applyBorder="1"/>
    <xf numFmtId="0" fontId="17" fillId="0" borderId="0" xfId="0" applyFont="1" applyBorder="1"/>
    <xf numFmtId="9" fontId="18" fillId="2" borderId="15" xfId="1" applyNumberFormat="1" applyFill="1" applyBorder="1" applyAlignment="1">
      <alignment horizontal="center" vertical="center"/>
    </xf>
    <xf numFmtId="0" fontId="0" fillId="6" borderId="48" xfId="0" applyFill="1" applyBorder="1"/>
    <xf numFmtId="4" fontId="0" fillId="6" borderId="48" xfId="0" applyNumberFormat="1" applyFill="1" applyBorder="1"/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left"/>
    </xf>
    <xf numFmtId="0" fontId="7" fillId="7" borderId="39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11" fillId="6" borderId="60" xfId="0" applyFont="1" applyFill="1" applyBorder="1" applyAlignment="1">
      <alignment horizontal="left" vertical="center" wrapText="1"/>
    </xf>
    <xf numFmtId="0" fontId="11" fillId="6" borderId="64" xfId="0" applyFont="1" applyFill="1" applyBorder="1" applyAlignment="1">
      <alignment horizontal="left" vertical="center" wrapText="1"/>
    </xf>
    <xf numFmtId="0" fontId="11" fillId="6" borderId="62" xfId="0" applyFont="1" applyFill="1" applyBorder="1" applyAlignment="1">
      <alignment horizontal="left" vertical="center" wrapText="1"/>
    </xf>
    <xf numFmtId="0" fontId="11" fillId="6" borderId="61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center" vertical="center"/>
    </xf>
    <xf numFmtId="0" fontId="11" fillId="13" borderId="47" xfId="0" applyFont="1" applyFill="1" applyBorder="1" applyAlignment="1">
      <alignment horizontal="center" vertical="center"/>
    </xf>
    <xf numFmtId="0" fontId="11" fillId="13" borderId="54" xfId="0" applyFont="1" applyFill="1" applyBorder="1" applyAlignment="1">
      <alignment horizontal="center" vertical="center"/>
    </xf>
    <xf numFmtId="0" fontId="10" fillId="12" borderId="42" xfId="0" applyFont="1" applyFill="1" applyBorder="1" applyAlignment="1">
      <alignment horizontal="center" vertical="center"/>
    </xf>
    <xf numFmtId="0" fontId="10" fillId="12" borderId="38" xfId="0" applyFont="1" applyFill="1" applyBorder="1" applyAlignment="1">
      <alignment horizontal="center" vertical="center"/>
    </xf>
    <xf numFmtId="0" fontId="10" fillId="12" borderId="39" xfId="0" applyFont="1" applyFill="1" applyBorder="1" applyAlignment="1">
      <alignment horizontal="center" vertical="center"/>
    </xf>
    <xf numFmtId="0" fontId="10" fillId="10" borderId="42" xfId="0" applyFont="1" applyFill="1" applyBorder="1" applyAlignment="1">
      <alignment horizontal="center" vertical="center"/>
    </xf>
    <xf numFmtId="0" fontId="10" fillId="10" borderId="38" xfId="0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left"/>
    </xf>
    <xf numFmtId="0" fontId="7" fillId="7" borderId="52" xfId="0" applyFont="1" applyFill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1" fillId="6" borderId="58" xfId="0" applyFont="1" applyFill="1" applyBorder="1" applyAlignment="1">
      <alignment horizontal="left" vertical="center" wrapText="1"/>
    </xf>
    <xf numFmtId="0" fontId="11" fillId="13" borderId="45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19" fillId="0" borderId="62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6" borderId="49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1" fillId="8" borderId="39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9" fillId="0" borderId="62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left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11" fillId="3" borderId="59" xfId="0" applyFont="1" applyFill="1" applyBorder="1" applyAlignment="1">
      <alignment horizontal="center" vertical="center"/>
    </xf>
    <xf numFmtId="0" fontId="8" fillId="6" borderId="62" xfId="0" applyFont="1" applyFill="1" applyBorder="1" applyAlignment="1">
      <alignment horizontal="center" vertical="center" wrapText="1"/>
    </xf>
    <xf numFmtId="0" fontId="8" fillId="6" borderId="61" xfId="0" applyFont="1" applyFill="1" applyBorder="1" applyAlignment="1">
      <alignment horizontal="center" vertical="center" wrapText="1"/>
    </xf>
    <xf numFmtId="0" fontId="11" fillId="6" borderId="62" xfId="0" applyFont="1" applyFill="1" applyBorder="1" applyAlignment="1">
      <alignment horizontal="center" vertical="center" wrapText="1"/>
    </xf>
    <xf numFmtId="0" fontId="11" fillId="6" borderId="58" xfId="0" applyFont="1" applyFill="1" applyBorder="1" applyAlignment="1">
      <alignment horizontal="center" vertical="center" wrapText="1"/>
    </xf>
    <xf numFmtId="0" fontId="11" fillId="6" borderId="61" xfId="0" applyFont="1" applyFill="1" applyBorder="1" applyAlignment="1">
      <alignment horizontal="center" vertical="center" wrapText="1"/>
    </xf>
    <xf numFmtId="0" fontId="11" fillId="13" borderId="59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0" fillId="0" borderId="37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8" fillId="13" borderId="59" xfId="0" applyFont="1" applyFill="1" applyBorder="1" applyAlignment="1">
      <alignment horizontal="center" vertical="center"/>
    </xf>
    <xf numFmtId="0" fontId="8" fillId="13" borderId="45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6" borderId="60" xfId="0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164" fontId="0" fillId="0" borderId="48" xfId="0" applyNumberForma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9" fontId="0" fillId="0" borderId="48" xfId="0" applyNumberFormat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/>
    </xf>
    <xf numFmtId="2" fontId="0" fillId="6" borderId="48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294267</xdr:colOff>
      <xdr:row>66</xdr:row>
      <xdr:rowOff>55650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4CD7D9-35A2-4190-995E-A0D5CF9D8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66667" cy="120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ymond%20Andrew%20Sih\Documents\IFC\Documents\Codes\Monitoring\Checklist\Sample%20Interactive%20GB%20Cod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itectural"/>
      <sheetName val="SHGC CALCULATOR"/>
      <sheetName val="Sheet2"/>
    </sheetNames>
    <sheetDataSet>
      <sheetData sheetId="0"/>
      <sheetData sheetId="1"/>
      <sheetData sheetId="2">
        <row r="2">
          <cell r="B2" t="str">
            <v>North</v>
          </cell>
        </row>
        <row r="3">
          <cell r="B3" t="str">
            <v>Northeast</v>
          </cell>
        </row>
        <row r="4">
          <cell r="B4" t="str">
            <v>East</v>
          </cell>
        </row>
        <row r="5">
          <cell r="B5" t="str">
            <v>Southeast</v>
          </cell>
        </row>
        <row r="6">
          <cell r="B6" t="str">
            <v xml:space="preserve">South </v>
          </cell>
        </row>
        <row r="7">
          <cell r="B7" t="str">
            <v>Southwest</v>
          </cell>
        </row>
        <row r="8">
          <cell r="B8" t="str">
            <v>West</v>
          </cell>
        </row>
        <row r="9">
          <cell r="B9" t="str">
            <v>Northwest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view="pageBreakPreview" topLeftCell="A64" zoomScale="90" zoomScaleNormal="80" zoomScaleSheetLayoutView="90" workbookViewId="0">
      <selection activeCell="D76" sqref="D76"/>
    </sheetView>
  </sheetViews>
  <sheetFormatPr defaultRowHeight="14.25" x14ac:dyDescent="0.45"/>
  <cols>
    <col min="1" max="1" width="7.265625" customWidth="1"/>
    <col min="2" max="2" width="38.1328125" customWidth="1"/>
    <col min="3" max="3" width="15.73046875" customWidth="1"/>
    <col min="4" max="4" width="10.73046875" style="206" customWidth="1"/>
    <col min="5" max="5" width="10.9296875" style="219" bestFit="1" customWidth="1"/>
    <col min="6" max="6" width="20.86328125" customWidth="1"/>
    <col min="7" max="7" width="10.265625" customWidth="1"/>
    <col min="8" max="8" width="10.3984375" customWidth="1"/>
    <col min="9" max="9" width="16.6640625" customWidth="1"/>
    <col min="10" max="10" width="20.86328125" customWidth="1"/>
    <col min="11" max="11" width="10.86328125" customWidth="1"/>
    <col min="12" max="12" width="10.59765625" customWidth="1"/>
    <col min="13" max="13" width="16.6640625" customWidth="1"/>
  </cols>
  <sheetData>
    <row r="1" spans="1:13" ht="18.399999999999999" thickBot="1" x14ac:dyDescent="0.6">
      <c r="A1" s="5" t="s">
        <v>8</v>
      </c>
      <c r="B1" s="6"/>
      <c r="C1" s="7"/>
      <c r="D1" s="191"/>
      <c r="E1" s="191"/>
      <c r="F1" s="7"/>
      <c r="G1" s="7"/>
      <c r="H1" s="7"/>
      <c r="I1" s="7"/>
      <c r="J1" s="7"/>
      <c r="K1" s="7"/>
      <c r="L1" s="7"/>
      <c r="M1" s="8"/>
    </row>
    <row r="2" spans="1:13" ht="18.399999999999999" thickBot="1" x14ac:dyDescent="0.6">
      <c r="A2" s="78">
        <v>10</v>
      </c>
      <c r="B2" s="237" t="s">
        <v>6</v>
      </c>
      <c r="C2" s="238"/>
      <c r="D2" s="192" t="s">
        <v>104</v>
      </c>
      <c r="E2" s="207" t="s">
        <v>43</v>
      </c>
      <c r="F2" s="283" t="s">
        <v>44</v>
      </c>
      <c r="G2" s="284"/>
      <c r="H2" s="284"/>
      <c r="I2" s="285"/>
      <c r="J2" s="286" t="s">
        <v>44</v>
      </c>
      <c r="K2" s="287"/>
      <c r="L2" s="287"/>
      <c r="M2" s="288"/>
    </row>
    <row r="3" spans="1:13" ht="14.65" thickBot="1" x14ac:dyDescent="0.5">
      <c r="A3" s="245" t="s">
        <v>4</v>
      </c>
      <c r="B3" s="248" t="s">
        <v>3</v>
      </c>
      <c r="C3" s="250" t="s">
        <v>38</v>
      </c>
      <c r="D3" s="291" t="s">
        <v>46</v>
      </c>
      <c r="E3" s="293" t="s">
        <v>36</v>
      </c>
      <c r="F3" s="269" t="s">
        <v>0</v>
      </c>
      <c r="G3" s="270"/>
      <c r="H3" s="270"/>
      <c r="I3" s="271"/>
      <c r="J3" s="269" t="s">
        <v>1</v>
      </c>
      <c r="K3" s="270"/>
      <c r="L3" s="270"/>
      <c r="M3" s="271"/>
    </row>
    <row r="4" spans="1:13" ht="15" customHeight="1" x14ac:dyDescent="0.45">
      <c r="A4" s="246"/>
      <c r="B4" s="248"/>
      <c r="C4" s="250"/>
      <c r="D4" s="291"/>
      <c r="E4" s="293"/>
      <c r="F4" s="259" t="s">
        <v>40</v>
      </c>
      <c r="G4" s="272" t="s">
        <v>124</v>
      </c>
      <c r="H4" s="255" t="s">
        <v>139</v>
      </c>
      <c r="I4" s="256"/>
      <c r="J4" s="259" t="s">
        <v>40</v>
      </c>
      <c r="K4" s="261" t="s">
        <v>124</v>
      </c>
      <c r="L4" s="263" t="s">
        <v>138</v>
      </c>
      <c r="M4" s="256"/>
    </row>
    <row r="5" spans="1:13" ht="11.25" customHeight="1" thickBot="1" x14ac:dyDescent="0.5">
      <c r="A5" s="247"/>
      <c r="B5" s="249"/>
      <c r="C5" s="251"/>
      <c r="D5" s="292"/>
      <c r="E5" s="294"/>
      <c r="F5" s="260"/>
      <c r="G5" s="273"/>
      <c r="H5" s="257"/>
      <c r="I5" s="258"/>
      <c r="J5" s="260"/>
      <c r="K5" s="262"/>
      <c r="L5" s="264"/>
      <c r="M5" s="258"/>
    </row>
    <row r="6" spans="1:13" ht="18.399999999999999" thickBot="1" x14ac:dyDescent="0.6">
      <c r="A6" s="289" t="s">
        <v>5</v>
      </c>
      <c r="B6" s="290"/>
      <c r="C6" s="9"/>
      <c r="D6" s="193"/>
      <c r="E6" s="208"/>
      <c r="F6" s="11"/>
      <c r="G6" s="81" t="s">
        <v>37</v>
      </c>
      <c r="H6" s="82" t="s">
        <v>37</v>
      </c>
      <c r="I6" s="21" t="s">
        <v>2</v>
      </c>
      <c r="J6" s="11"/>
      <c r="K6" s="79" t="s">
        <v>37</v>
      </c>
      <c r="L6" s="79" t="s">
        <v>37</v>
      </c>
      <c r="M6" s="80" t="s">
        <v>2</v>
      </c>
    </row>
    <row r="7" spans="1:13" ht="27" customHeight="1" thickBot="1" x14ac:dyDescent="0.5">
      <c r="A7" s="22" t="s">
        <v>45</v>
      </c>
      <c r="B7" s="23" t="s">
        <v>51</v>
      </c>
      <c r="C7" s="233" t="s">
        <v>52</v>
      </c>
      <c r="D7" s="194" t="s">
        <v>136</v>
      </c>
      <c r="E7" s="209" t="s">
        <v>137</v>
      </c>
      <c r="F7" s="24"/>
      <c r="G7" s="20"/>
      <c r="H7" s="25"/>
      <c r="I7" s="21"/>
      <c r="J7" s="108"/>
      <c r="K7" s="109"/>
      <c r="L7" s="109"/>
      <c r="M7" s="110"/>
    </row>
    <row r="8" spans="1:13" ht="25.5" customHeight="1" x14ac:dyDescent="0.45">
      <c r="A8" s="12" t="s">
        <v>59</v>
      </c>
      <c r="B8" s="13" t="s">
        <v>47</v>
      </c>
      <c r="C8" s="234"/>
      <c r="D8" s="195"/>
      <c r="E8" s="210"/>
      <c r="F8" s="111" t="s">
        <v>108</v>
      </c>
      <c r="G8" s="134"/>
      <c r="H8" s="73"/>
      <c r="I8" s="113"/>
      <c r="J8" s="106" t="s">
        <v>125</v>
      </c>
      <c r="K8" s="137"/>
      <c r="L8" s="107"/>
      <c r="M8" s="164"/>
    </row>
    <row r="9" spans="1:13" ht="52.5" x14ac:dyDescent="0.45">
      <c r="A9" s="14" t="s">
        <v>64</v>
      </c>
      <c r="B9" s="10" t="s">
        <v>107</v>
      </c>
      <c r="C9" s="234"/>
      <c r="D9" s="196"/>
      <c r="E9" s="211"/>
      <c r="F9" s="112" t="s">
        <v>110</v>
      </c>
      <c r="G9" s="132"/>
      <c r="H9" s="105"/>
      <c r="I9" s="114"/>
      <c r="J9" s="103" t="s">
        <v>126</v>
      </c>
      <c r="K9" s="136"/>
      <c r="L9" s="107"/>
      <c r="M9" s="114"/>
    </row>
    <row r="10" spans="1:13" ht="26.25" x14ac:dyDescent="0.45">
      <c r="A10" s="14" t="s">
        <v>60</v>
      </c>
      <c r="B10" s="10" t="s">
        <v>78</v>
      </c>
      <c r="C10" s="234"/>
      <c r="D10" s="196"/>
      <c r="E10" s="211"/>
      <c r="F10" s="112" t="s">
        <v>109</v>
      </c>
      <c r="G10" s="132"/>
      <c r="H10" s="105"/>
      <c r="I10" s="114"/>
      <c r="J10" s="103" t="s">
        <v>127</v>
      </c>
      <c r="K10" s="136"/>
      <c r="L10" s="107"/>
      <c r="M10" s="114"/>
    </row>
    <row r="11" spans="1:13" ht="30" customHeight="1" x14ac:dyDescent="0.45">
      <c r="A11" s="14" t="s">
        <v>61</v>
      </c>
      <c r="B11" s="10" t="s">
        <v>48</v>
      </c>
      <c r="C11" s="234"/>
      <c r="D11" s="196"/>
      <c r="E11" s="211" t="s">
        <v>120</v>
      </c>
      <c r="F11" s="364" t="s">
        <v>111</v>
      </c>
      <c r="G11" s="367"/>
      <c r="H11" s="361"/>
      <c r="I11" s="310"/>
      <c r="J11" s="103" t="s">
        <v>128</v>
      </c>
      <c r="K11" s="136"/>
      <c r="L11" s="107"/>
      <c r="M11" s="114"/>
    </row>
    <row r="12" spans="1:13" x14ac:dyDescent="0.45">
      <c r="A12" s="14" t="s">
        <v>62</v>
      </c>
      <c r="B12" s="10" t="s">
        <v>49</v>
      </c>
      <c r="C12" s="234"/>
      <c r="D12" s="196"/>
      <c r="E12" s="211" t="s">
        <v>120</v>
      </c>
      <c r="F12" s="365"/>
      <c r="G12" s="282"/>
      <c r="H12" s="327"/>
      <c r="I12" s="311"/>
      <c r="J12" s="364" t="s">
        <v>129</v>
      </c>
      <c r="K12" s="376"/>
      <c r="L12" s="378"/>
      <c r="M12" s="310"/>
    </row>
    <row r="13" spans="1:13" ht="14.65" thickBot="1" x14ac:dyDescent="0.5">
      <c r="A13" s="15" t="s">
        <v>63</v>
      </c>
      <c r="B13" s="16" t="s">
        <v>50</v>
      </c>
      <c r="C13" s="235"/>
      <c r="D13" s="197"/>
      <c r="E13" s="189" t="s">
        <v>120</v>
      </c>
      <c r="F13" s="366"/>
      <c r="G13" s="326"/>
      <c r="H13" s="328"/>
      <c r="I13" s="312"/>
      <c r="J13" s="366"/>
      <c r="K13" s="377"/>
      <c r="L13" s="379"/>
      <c r="M13" s="312"/>
    </row>
    <row r="14" spans="1:13" ht="26.25" customHeight="1" thickBot="1" x14ac:dyDescent="0.5">
      <c r="A14" s="28" t="s">
        <v>7</v>
      </c>
      <c r="B14" s="29" t="s">
        <v>15</v>
      </c>
      <c r="C14" s="233" t="s">
        <v>53</v>
      </c>
      <c r="D14" s="33" t="s">
        <v>42</v>
      </c>
      <c r="E14" s="212" t="s">
        <v>36</v>
      </c>
      <c r="F14" s="116" t="s">
        <v>132</v>
      </c>
      <c r="G14" s="117" t="s">
        <v>124</v>
      </c>
      <c r="H14" s="374" t="s">
        <v>139</v>
      </c>
      <c r="I14" s="375"/>
      <c r="J14" s="116" t="s">
        <v>132</v>
      </c>
      <c r="K14" s="117" t="s">
        <v>124</v>
      </c>
      <c r="L14" s="374" t="s">
        <v>138</v>
      </c>
      <c r="M14" s="375"/>
    </row>
    <row r="15" spans="1:13" ht="38.25" customHeight="1" x14ac:dyDescent="0.45">
      <c r="A15" s="14" t="s">
        <v>59</v>
      </c>
      <c r="B15" s="13" t="s">
        <v>41</v>
      </c>
      <c r="C15" s="234"/>
      <c r="D15" s="198">
        <f>'SHGC Calculator'!O3</f>
        <v>0.24</v>
      </c>
      <c r="E15" s="213"/>
      <c r="F15" s="34" t="s">
        <v>58</v>
      </c>
      <c r="G15" s="134"/>
      <c r="H15" s="73"/>
      <c r="I15" s="128"/>
      <c r="J15" s="119" t="s">
        <v>125</v>
      </c>
      <c r="K15" s="134"/>
      <c r="L15" s="73"/>
      <c r="M15" s="125"/>
    </row>
    <row r="16" spans="1:13" x14ac:dyDescent="0.45">
      <c r="A16" s="14" t="s">
        <v>64</v>
      </c>
      <c r="B16" s="10" t="s">
        <v>54</v>
      </c>
      <c r="C16" s="234"/>
      <c r="D16" s="198">
        <f>'SHGC Calculator'!F3</f>
        <v>0.35</v>
      </c>
      <c r="E16" s="214"/>
      <c r="F16" s="18" t="s">
        <v>55</v>
      </c>
      <c r="G16" s="132"/>
      <c r="H16" s="105"/>
      <c r="I16" s="129"/>
      <c r="J16" s="120" t="s">
        <v>126</v>
      </c>
      <c r="K16" s="132"/>
      <c r="L16" s="105"/>
      <c r="M16" s="126"/>
    </row>
    <row r="17" spans="1:13" x14ac:dyDescent="0.45">
      <c r="A17" s="239"/>
      <c r="B17" s="239"/>
      <c r="C17" s="234"/>
      <c r="D17" s="333"/>
      <c r="E17" s="336"/>
      <c r="F17" s="118" t="s">
        <v>56</v>
      </c>
      <c r="G17" s="132"/>
      <c r="H17" s="105"/>
      <c r="I17" s="129"/>
      <c r="J17" s="120" t="s">
        <v>127</v>
      </c>
      <c r="K17" s="132"/>
      <c r="L17" s="105"/>
      <c r="M17" s="126"/>
    </row>
    <row r="18" spans="1:13" ht="26.25" x14ac:dyDescent="0.45">
      <c r="A18" s="240"/>
      <c r="B18" s="240"/>
      <c r="C18" s="234"/>
      <c r="D18" s="334"/>
      <c r="E18" s="337"/>
      <c r="F18" s="123" t="s">
        <v>57</v>
      </c>
      <c r="G18" s="151"/>
      <c r="H18" s="102"/>
      <c r="I18" s="130"/>
      <c r="J18" s="120" t="s">
        <v>128</v>
      </c>
      <c r="K18" s="151"/>
      <c r="L18" s="102"/>
      <c r="M18" s="126"/>
    </row>
    <row r="19" spans="1:13" ht="14.65" thickBot="1" x14ac:dyDescent="0.5">
      <c r="A19" s="241"/>
      <c r="B19" s="241"/>
      <c r="C19" s="235"/>
      <c r="D19" s="335"/>
      <c r="E19" s="338"/>
      <c r="F19" s="122"/>
      <c r="G19" s="124"/>
      <c r="H19" s="124"/>
      <c r="I19" s="131"/>
      <c r="J19" s="86" t="s">
        <v>129</v>
      </c>
      <c r="K19" s="151"/>
      <c r="L19" s="102"/>
      <c r="M19" s="127"/>
    </row>
    <row r="20" spans="1:13" ht="52.9" thickBot="1" x14ac:dyDescent="0.5">
      <c r="A20" s="43" t="s">
        <v>18</v>
      </c>
      <c r="B20" s="44" t="s">
        <v>19</v>
      </c>
      <c r="C20" s="30" t="s">
        <v>53</v>
      </c>
      <c r="D20" s="72" t="s">
        <v>65</v>
      </c>
      <c r="E20" s="212" t="s">
        <v>36</v>
      </c>
      <c r="F20" s="116" t="s">
        <v>132</v>
      </c>
      <c r="G20" s="117" t="s">
        <v>124</v>
      </c>
      <c r="H20" s="374" t="s">
        <v>139</v>
      </c>
      <c r="I20" s="375"/>
      <c r="J20" s="116" t="s">
        <v>132</v>
      </c>
      <c r="K20" s="117" t="s">
        <v>124</v>
      </c>
      <c r="L20" s="374" t="s">
        <v>138</v>
      </c>
      <c r="M20" s="375"/>
    </row>
    <row r="21" spans="1:13" ht="38.25" customHeight="1" x14ac:dyDescent="0.45">
      <c r="A21" s="14" t="s">
        <v>59</v>
      </c>
      <c r="B21" s="45" t="s">
        <v>68</v>
      </c>
      <c r="C21" s="41" t="s">
        <v>69</v>
      </c>
      <c r="D21" s="199">
        <v>0.1</v>
      </c>
      <c r="E21" s="210" t="str">
        <f>'Operable Window Calculator'!E2</f>
        <v>Not Complied</v>
      </c>
      <c r="F21" s="27" t="s">
        <v>58</v>
      </c>
      <c r="G21" s="134"/>
      <c r="H21" s="73"/>
      <c r="I21" s="164"/>
      <c r="J21" s="119" t="s">
        <v>125</v>
      </c>
      <c r="K21" s="134"/>
      <c r="L21" s="73"/>
      <c r="M21" s="141"/>
    </row>
    <row r="22" spans="1:13" x14ac:dyDescent="0.45">
      <c r="A22" s="14" t="s">
        <v>64</v>
      </c>
      <c r="B22" s="40" t="s">
        <v>70</v>
      </c>
      <c r="C22" s="41"/>
      <c r="D22" s="200"/>
      <c r="E22" s="189"/>
      <c r="F22" s="18" t="s">
        <v>55</v>
      </c>
      <c r="G22" s="132"/>
      <c r="H22" s="105"/>
      <c r="I22" s="114"/>
      <c r="J22" s="120" t="s">
        <v>126</v>
      </c>
      <c r="K22" s="132"/>
      <c r="L22" s="105"/>
      <c r="M22" s="142"/>
    </row>
    <row r="23" spans="1:13" ht="26.25" x14ac:dyDescent="0.45">
      <c r="A23" s="239"/>
      <c r="B23" s="239"/>
      <c r="C23" s="242"/>
      <c r="D23" s="368"/>
      <c r="E23" s="371"/>
      <c r="F23" s="19" t="s">
        <v>66</v>
      </c>
      <c r="G23" s="132"/>
      <c r="H23" s="105"/>
      <c r="I23" s="114"/>
      <c r="J23" s="120" t="s">
        <v>127</v>
      </c>
      <c r="K23" s="132"/>
      <c r="L23" s="105"/>
      <c r="M23" s="142"/>
    </row>
    <row r="24" spans="1:13" ht="26.65" thickBot="1" x14ac:dyDescent="0.5">
      <c r="A24" s="240"/>
      <c r="B24" s="240"/>
      <c r="C24" s="243"/>
      <c r="D24" s="369"/>
      <c r="E24" s="372"/>
      <c r="F24" s="36" t="s">
        <v>67</v>
      </c>
      <c r="G24" s="132"/>
      <c r="H24" s="105"/>
      <c r="I24" s="139"/>
      <c r="J24" s="120" t="s">
        <v>128</v>
      </c>
      <c r="K24" s="151"/>
      <c r="L24" s="102"/>
      <c r="M24" s="142"/>
    </row>
    <row r="25" spans="1:13" ht="14.65" thickBot="1" x14ac:dyDescent="0.5">
      <c r="A25" s="241"/>
      <c r="B25" s="241"/>
      <c r="C25" s="244"/>
      <c r="D25" s="370"/>
      <c r="E25" s="373"/>
      <c r="F25" s="121"/>
      <c r="G25" s="138"/>
      <c r="H25" s="138"/>
      <c r="I25" s="140"/>
      <c r="J25" s="86" t="s">
        <v>129</v>
      </c>
      <c r="K25" s="151"/>
      <c r="L25" s="102"/>
      <c r="M25" s="143"/>
    </row>
    <row r="26" spans="1:13" ht="26.25" customHeight="1" thickBot="1" x14ac:dyDescent="0.5">
      <c r="A26" s="43" t="s">
        <v>20</v>
      </c>
      <c r="B26" s="44" t="s">
        <v>21</v>
      </c>
      <c r="C26" s="233" t="s">
        <v>53</v>
      </c>
      <c r="D26" s="194" t="s">
        <v>136</v>
      </c>
      <c r="E26" s="209" t="s">
        <v>137</v>
      </c>
      <c r="F26" s="116" t="s">
        <v>132</v>
      </c>
      <c r="G26" s="117" t="s">
        <v>124</v>
      </c>
      <c r="H26" s="374" t="s">
        <v>139</v>
      </c>
      <c r="I26" s="375"/>
      <c r="J26" s="116" t="s">
        <v>132</v>
      </c>
      <c r="K26" s="117" t="s">
        <v>124</v>
      </c>
      <c r="L26" s="374" t="s">
        <v>138</v>
      </c>
      <c r="M26" s="375"/>
    </row>
    <row r="27" spans="1:13" ht="30" customHeight="1" x14ac:dyDescent="0.45">
      <c r="A27" s="12" t="s">
        <v>59</v>
      </c>
      <c r="B27" s="45" t="s">
        <v>71</v>
      </c>
      <c r="C27" s="234"/>
      <c r="D27" s="201"/>
      <c r="E27" s="189"/>
      <c r="F27" s="46" t="s">
        <v>22</v>
      </c>
      <c r="G27" s="134"/>
      <c r="H27" s="73"/>
      <c r="I27" s="113"/>
      <c r="J27" s="119" t="s">
        <v>125</v>
      </c>
      <c r="K27" s="134"/>
      <c r="L27" s="73"/>
      <c r="M27" s="113"/>
    </row>
    <row r="28" spans="1:13" x14ac:dyDescent="0.45">
      <c r="A28" s="239"/>
      <c r="B28" s="252"/>
      <c r="C28" s="236"/>
      <c r="D28" s="202"/>
      <c r="E28" s="215"/>
      <c r="F28" s="99" t="s">
        <v>72</v>
      </c>
      <c r="G28" s="132"/>
      <c r="H28" s="105"/>
      <c r="I28" s="114"/>
      <c r="J28" s="120" t="s">
        <v>126</v>
      </c>
      <c r="K28" s="132"/>
      <c r="L28" s="105"/>
      <c r="M28" s="164"/>
    </row>
    <row r="29" spans="1:13" x14ac:dyDescent="0.45">
      <c r="A29" s="240"/>
      <c r="B29" s="253"/>
      <c r="C29" s="380"/>
      <c r="D29" s="381"/>
      <c r="E29" s="383"/>
      <c r="F29" s="385"/>
      <c r="G29" s="388"/>
      <c r="H29" s="388"/>
      <c r="I29" s="310"/>
      <c r="J29" s="120" t="s">
        <v>127</v>
      </c>
      <c r="K29" s="132"/>
      <c r="L29" s="105"/>
      <c r="M29" s="114"/>
    </row>
    <row r="30" spans="1:13" x14ac:dyDescent="0.45">
      <c r="A30" s="240"/>
      <c r="B30" s="253"/>
      <c r="C30" s="234"/>
      <c r="D30" s="382"/>
      <c r="E30" s="384"/>
      <c r="F30" s="386"/>
      <c r="G30" s="389"/>
      <c r="H30" s="389"/>
      <c r="I30" s="311"/>
      <c r="J30" s="120" t="s">
        <v>128</v>
      </c>
      <c r="K30" s="151"/>
      <c r="L30" s="102"/>
      <c r="M30" s="114"/>
    </row>
    <row r="31" spans="1:13" ht="14.65" thickBot="1" x14ac:dyDescent="0.5">
      <c r="A31" s="241"/>
      <c r="B31" s="254"/>
      <c r="C31" s="235"/>
      <c r="D31" s="382"/>
      <c r="E31" s="384"/>
      <c r="F31" s="387"/>
      <c r="G31" s="390"/>
      <c r="H31" s="390"/>
      <c r="I31" s="312"/>
      <c r="J31" s="86" t="s">
        <v>129</v>
      </c>
      <c r="K31" s="151"/>
      <c r="L31" s="102"/>
      <c r="M31" s="144"/>
    </row>
    <row r="32" spans="1:13" ht="30" customHeight="1" thickBot="1" x14ac:dyDescent="0.5">
      <c r="A32" s="50" t="s">
        <v>24</v>
      </c>
      <c r="B32" s="51" t="s">
        <v>25</v>
      </c>
      <c r="C32" s="233" t="s">
        <v>53</v>
      </c>
      <c r="D32" s="150" t="s">
        <v>74</v>
      </c>
      <c r="E32" s="212" t="s">
        <v>36</v>
      </c>
      <c r="F32" s="116" t="s">
        <v>132</v>
      </c>
      <c r="G32" s="117" t="s">
        <v>124</v>
      </c>
      <c r="H32" s="374" t="s">
        <v>139</v>
      </c>
      <c r="I32" s="375"/>
      <c r="J32" s="116" t="s">
        <v>132</v>
      </c>
      <c r="K32" s="117" t="s">
        <v>124</v>
      </c>
      <c r="L32" s="374" t="s">
        <v>138</v>
      </c>
      <c r="M32" s="375"/>
    </row>
    <row r="33" spans="1:13" ht="30" customHeight="1" x14ac:dyDescent="0.45">
      <c r="A33" s="12" t="s">
        <v>59</v>
      </c>
      <c r="B33" s="45" t="s">
        <v>73</v>
      </c>
      <c r="C33" s="234"/>
      <c r="D33" s="182" t="s">
        <v>206</v>
      </c>
      <c r="E33" s="221">
        <f>'Thermal Resistance Calculator'!D10</f>
        <v>1.17</v>
      </c>
      <c r="F33" s="46" t="s">
        <v>75</v>
      </c>
      <c r="G33" s="134"/>
      <c r="H33" s="73"/>
      <c r="I33" s="146"/>
      <c r="J33" s="119" t="s">
        <v>125</v>
      </c>
      <c r="K33" s="134"/>
      <c r="L33" s="73"/>
      <c r="M33" s="113"/>
    </row>
    <row r="34" spans="1:13" ht="26.25" x14ac:dyDescent="0.45">
      <c r="A34" s="239"/>
      <c r="B34" s="239"/>
      <c r="C34" s="234"/>
      <c r="D34" s="392"/>
      <c r="E34" s="395"/>
      <c r="F34" s="19" t="s">
        <v>76</v>
      </c>
      <c r="G34" s="132"/>
      <c r="H34" s="105"/>
      <c r="I34" s="147"/>
      <c r="J34" s="120" t="s">
        <v>126</v>
      </c>
      <c r="K34" s="132"/>
      <c r="L34" s="105"/>
      <c r="M34" s="114"/>
    </row>
    <row r="35" spans="1:13" ht="26.25" x14ac:dyDescent="0.45">
      <c r="A35" s="240"/>
      <c r="B35" s="240"/>
      <c r="C35" s="236"/>
      <c r="D35" s="393"/>
      <c r="E35" s="396"/>
      <c r="F35" s="145" t="s">
        <v>77</v>
      </c>
      <c r="G35" s="132"/>
      <c r="H35" s="105"/>
      <c r="I35" s="148"/>
      <c r="J35" s="120" t="s">
        <v>127</v>
      </c>
      <c r="K35" s="132"/>
      <c r="L35" s="105"/>
      <c r="M35" s="164"/>
    </row>
    <row r="36" spans="1:13" x14ac:dyDescent="0.45">
      <c r="A36" s="240"/>
      <c r="B36" s="240"/>
      <c r="C36" s="380"/>
      <c r="D36" s="393"/>
      <c r="E36" s="396"/>
      <c r="F36" s="398"/>
      <c r="G36" s="388"/>
      <c r="H36" s="388"/>
      <c r="I36" s="400"/>
      <c r="J36" s="120" t="s">
        <v>128</v>
      </c>
      <c r="K36" s="151"/>
      <c r="L36" s="102"/>
      <c r="M36" s="148"/>
    </row>
    <row r="37" spans="1:13" ht="14.65" thickBot="1" x14ac:dyDescent="0.5">
      <c r="A37" s="241"/>
      <c r="B37" s="241"/>
      <c r="C37" s="235"/>
      <c r="D37" s="394"/>
      <c r="E37" s="397"/>
      <c r="F37" s="399"/>
      <c r="G37" s="390"/>
      <c r="H37" s="390"/>
      <c r="I37" s="401"/>
      <c r="J37" s="86" t="s">
        <v>129</v>
      </c>
      <c r="K37" s="133"/>
      <c r="L37" s="101"/>
      <c r="M37" s="149"/>
    </row>
    <row r="38" spans="1:13" ht="18.399999999999999" thickBot="1" x14ac:dyDescent="0.6">
      <c r="A38" s="237" t="s">
        <v>16</v>
      </c>
      <c r="B38" s="238"/>
      <c r="C38" s="52"/>
      <c r="D38" s="203"/>
      <c r="E38" s="216"/>
      <c r="F38" s="53"/>
      <c r="G38" s="81" t="s">
        <v>37</v>
      </c>
      <c r="H38" s="82" t="s">
        <v>37</v>
      </c>
      <c r="I38" s="80" t="s">
        <v>2</v>
      </c>
      <c r="J38" s="98"/>
      <c r="K38" s="79" t="s">
        <v>37</v>
      </c>
      <c r="L38" s="79" t="s">
        <v>37</v>
      </c>
      <c r="M38" s="80" t="s">
        <v>2</v>
      </c>
    </row>
    <row r="39" spans="1:13" ht="23.25" customHeight="1" thickBot="1" x14ac:dyDescent="0.5">
      <c r="A39" s="43" t="s">
        <v>26</v>
      </c>
      <c r="B39" s="44" t="s">
        <v>27</v>
      </c>
      <c r="C39" s="233" t="s">
        <v>82</v>
      </c>
      <c r="D39" s="194" t="s">
        <v>136</v>
      </c>
      <c r="E39" s="209" t="s">
        <v>137</v>
      </c>
      <c r="F39" s="116" t="s">
        <v>132</v>
      </c>
      <c r="G39" s="117" t="s">
        <v>124</v>
      </c>
      <c r="H39" s="374" t="s">
        <v>139</v>
      </c>
      <c r="I39" s="375"/>
      <c r="J39" s="116" t="s">
        <v>132</v>
      </c>
      <c r="K39" s="117" t="s">
        <v>124</v>
      </c>
      <c r="L39" s="374" t="s">
        <v>138</v>
      </c>
      <c r="M39" s="375"/>
    </row>
    <row r="40" spans="1:13" ht="48" customHeight="1" x14ac:dyDescent="0.45">
      <c r="A40" s="12" t="s">
        <v>59</v>
      </c>
      <c r="B40" s="54" t="s">
        <v>28</v>
      </c>
      <c r="C40" s="234"/>
      <c r="D40" s="201"/>
      <c r="E40" s="190"/>
      <c r="F40" s="27" t="s">
        <v>80</v>
      </c>
      <c r="G40" s="134"/>
      <c r="H40" s="73"/>
      <c r="I40" s="113"/>
      <c r="J40" s="119" t="s">
        <v>125</v>
      </c>
      <c r="K40" s="134"/>
      <c r="L40" s="73"/>
      <c r="M40" s="113"/>
    </row>
    <row r="41" spans="1:13" x14ac:dyDescent="0.45">
      <c r="A41" s="35" t="s">
        <v>64</v>
      </c>
      <c r="B41" s="55" t="s">
        <v>29</v>
      </c>
      <c r="C41" s="234"/>
      <c r="D41" s="201"/>
      <c r="E41" s="190"/>
      <c r="F41" s="278" t="s">
        <v>81</v>
      </c>
      <c r="G41" s="282"/>
      <c r="H41" s="327"/>
      <c r="I41" s="310"/>
      <c r="J41" s="120" t="s">
        <v>126</v>
      </c>
      <c r="K41" s="132"/>
      <c r="L41" s="105"/>
      <c r="M41" s="114"/>
    </row>
    <row r="42" spans="1:13" x14ac:dyDescent="0.45">
      <c r="A42" s="35" t="s">
        <v>60</v>
      </c>
      <c r="B42" s="55" t="s">
        <v>30</v>
      </c>
      <c r="C42" s="234"/>
      <c r="D42" s="201"/>
      <c r="E42" s="190"/>
      <c r="F42" s="325"/>
      <c r="G42" s="282"/>
      <c r="H42" s="327"/>
      <c r="I42" s="311"/>
      <c r="J42" s="120" t="s">
        <v>127</v>
      </c>
      <c r="K42" s="132"/>
      <c r="L42" s="105"/>
      <c r="M42" s="115"/>
    </row>
    <row r="43" spans="1:13" x14ac:dyDescent="0.45">
      <c r="A43" s="35" t="s">
        <v>61</v>
      </c>
      <c r="B43" s="55" t="s">
        <v>31</v>
      </c>
      <c r="C43" s="234"/>
      <c r="D43" s="201"/>
      <c r="E43" s="190"/>
      <c r="F43" s="325"/>
      <c r="G43" s="282"/>
      <c r="H43" s="327"/>
      <c r="I43" s="311"/>
      <c r="J43" s="120" t="s">
        <v>128</v>
      </c>
      <c r="K43" s="135"/>
      <c r="L43" s="85"/>
      <c r="M43" s="148"/>
    </row>
    <row r="44" spans="1:13" x14ac:dyDescent="0.45">
      <c r="A44" s="35" t="s">
        <v>62</v>
      </c>
      <c r="B44" s="55" t="s">
        <v>32</v>
      </c>
      <c r="C44" s="234"/>
      <c r="D44" s="201"/>
      <c r="E44" s="190"/>
      <c r="F44" s="325"/>
      <c r="G44" s="282"/>
      <c r="H44" s="327"/>
      <c r="I44" s="311"/>
      <c r="J44" s="362" t="s">
        <v>129</v>
      </c>
      <c r="K44" s="367"/>
      <c r="L44" s="361"/>
      <c r="M44" s="310"/>
    </row>
    <row r="45" spans="1:13" ht="14.65" thickBot="1" x14ac:dyDescent="0.5">
      <c r="A45" s="47" t="s">
        <v>63</v>
      </c>
      <c r="B45" s="56" t="s">
        <v>79</v>
      </c>
      <c r="C45" s="235"/>
      <c r="D45" s="201"/>
      <c r="E45" s="190"/>
      <c r="F45" s="279"/>
      <c r="G45" s="326"/>
      <c r="H45" s="328"/>
      <c r="I45" s="312"/>
      <c r="J45" s="363"/>
      <c r="K45" s="326"/>
      <c r="L45" s="328"/>
      <c r="M45" s="312"/>
    </row>
    <row r="46" spans="1:13" ht="18.399999999999999" thickBot="1" x14ac:dyDescent="0.6">
      <c r="A46" s="78">
        <v>12</v>
      </c>
      <c r="B46" s="237" t="s">
        <v>105</v>
      </c>
      <c r="C46" s="238"/>
      <c r="D46" s="192" t="s">
        <v>104</v>
      </c>
      <c r="E46" s="207" t="s">
        <v>43</v>
      </c>
      <c r="F46" s="283" t="s">
        <v>44</v>
      </c>
      <c r="G46" s="284"/>
      <c r="H46" s="284"/>
      <c r="I46" s="285"/>
      <c r="J46" s="286" t="s">
        <v>44</v>
      </c>
      <c r="K46" s="287"/>
      <c r="L46" s="287"/>
      <c r="M46" s="288"/>
    </row>
    <row r="47" spans="1:13" ht="14.65" thickBot="1" x14ac:dyDescent="0.5">
      <c r="A47" s="245" t="s">
        <v>4</v>
      </c>
      <c r="B47" s="248" t="s">
        <v>3</v>
      </c>
      <c r="C47" s="250" t="s">
        <v>38</v>
      </c>
      <c r="D47" s="291" t="s">
        <v>46</v>
      </c>
      <c r="E47" s="293" t="s">
        <v>36</v>
      </c>
      <c r="F47" s="269" t="s">
        <v>0</v>
      </c>
      <c r="G47" s="270"/>
      <c r="H47" s="270"/>
      <c r="I47" s="271"/>
      <c r="J47" s="269" t="s">
        <v>1</v>
      </c>
      <c r="K47" s="270"/>
      <c r="L47" s="270"/>
      <c r="M47" s="271"/>
    </row>
    <row r="48" spans="1:13" ht="15" customHeight="1" x14ac:dyDescent="0.45">
      <c r="A48" s="246"/>
      <c r="B48" s="248"/>
      <c r="C48" s="250"/>
      <c r="D48" s="291"/>
      <c r="E48" s="293"/>
      <c r="F48" s="259" t="s">
        <v>40</v>
      </c>
      <c r="G48" s="272" t="s">
        <v>39</v>
      </c>
      <c r="H48" s="255" t="s">
        <v>139</v>
      </c>
      <c r="I48" s="256"/>
      <c r="J48" s="259" t="s">
        <v>40</v>
      </c>
      <c r="K48" s="261" t="s">
        <v>39</v>
      </c>
      <c r="L48" s="263" t="s">
        <v>138</v>
      </c>
      <c r="M48" s="256"/>
    </row>
    <row r="49" spans="1:13" ht="11.25" customHeight="1" thickBot="1" x14ac:dyDescent="0.5">
      <c r="A49" s="247"/>
      <c r="B49" s="249"/>
      <c r="C49" s="251"/>
      <c r="D49" s="292"/>
      <c r="E49" s="294"/>
      <c r="F49" s="260"/>
      <c r="G49" s="273"/>
      <c r="H49" s="257"/>
      <c r="I49" s="258"/>
      <c r="J49" s="260"/>
      <c r="K49" s="262"/>
      <c r="L49" s="264"/>
      <c r="M49" s="258"/>
    </row>
    <row r="50" spans="1:13" ht="22.5" customHeight="1" thickBot="1" x14ac:dyDescent="0.5">
      <c r="A50" s="58">
        <v>12.1</v>
      </c>
      <c r="B50" s="44" t="s">
        <v>33</v>
      </c>
      <c r="C50" s="233" t="s">
        <v>53</v>
      </c>
      <c r="D50" s="194" t="s">
        <v>136</v>
      </c>
      <c r="E50" s="209" t="s">
        <v>137</v>
      </c>
      <c r="F50" s="31"/>
      <c r="G50" s="81" t="s">
        <v>37</v>
      </c>
      <c r="H50" s="82" t="s">
        <v>37</v>
      </c>
      <c r="I50" s="80" t="s">
        <v>2</v>
      </c>
      <c r="J50" s="96"/>
      <c r="K50" s="79" t="s">
        <v>37</v>
      </c>
      <c r="L50" s="79" t="s">
        <v>37</v>
      </c>
      <c r="M50" s="80" t="s">
        <v>2</v>
      </c>
    </row>
    <row r="51" spans="1:13" ht="54" customHeight="1" x14ac:dyDescent="0.45">
      <c r="A51" s="63" t="s">
        <v>59</v>
      </c>
      <c r="B51" s="87" t="s">
        <v>83</v>
      </c>
      <c r="C51" s="234"/>
      <c r="D51" s="201"/>
      <c r="E51" s="190"/>
      <c r="F51" s="75" t="s">
        <v>112</v>
      </c>
      <c r="G51" s="134"/>
      <c r="H51" s="73"/>
      <c r="I51" s="161"/>
      <c r="J51" s="119" t="s">
        <v>125</v>
      </c>
      <c r="K51" s="134"/>
      <c r="L51" s="73"/>
      <c r="M51" s="113"/>
    </row>
    <row r="52" spans="1:13" x14ac:dyDescent="0.45">
      <c r="A52" s="64" t="s">
        <v>64</v>
      </c>
      <c r="B52" s="88" t="s">
        <v>84</v>
      </c>
      <c r="C52" s="234"/>
      <c r="D52" s="201"/>
      <c r="E52" s="190"/>
      <c r="F52" s="76" t="s">
        <v>35</v>
      </c>
      <c r="G52" s="132"/>
      <c r="H52" s="105"/>
      <c r="I52" s="139"/>
      <c r="J52" s="120" t="s">
        <v>126</v>
      </c>
      <c r="K52" s="132"/>
      <c r="L52" s="105"/>
      <c r="M52" s="115"/>
    </row>
    <row r="53" spans="1:13" x14ac:dyDescent="0.45">
      <c r="A53" s="64" t="s">
        <v>60</v>
      </c>
      <c r="B53" s="88" t="s">
        <v>85</v>
      </c>
      <c r="C53" s="234"/>
      <c r="D53" s="201"/>
      <c r="E53" s="190"/>
      <c r="F53" s="76" t="s">
        <v>86</v>
      </c>
      <c r="G53" s="132"/>
      <c r="H53" s="105"/>
      <c r="I53" s="139"/>
      <c r="J53" s="120" t="s">
        <v>127</v>
      </c>
      <c r="K53" s="132"/>
      <c r="L53" s="105"/>
      <c r="M53" s="162"/>
    </row>
    <row r="54" spans="1:13" ht="26.25" x14ac:dyDescent="0.45">
      <c r="A54" s="64"/>
      <c r="B54" s="88"/>
      <c r="C54" s="234"/>
      <c r="D54" s="204"/>
      <c r="E54" s="217"/>
      <c r="F54" s="152" t="s">
        <v>87</v>
      </c>
      <c r="G54" s="135"/>
      <c r="H54" s="85"/>
      <c r="I54" s="139"/>
      <c r="J54" s="120" t="s">
        <v>128</v>
      </c>
      <c r="K54" s="135"/>
      <c r="L54" s="85"/>
      <c r="M54" s="162"/>
    </row>
    <row r="55" spans="1:13" ht="26.65" thickBot="1" x14ac:dyDescent="0.5">
      <c r="A55" s="61"/>
      <c r="B55" s="62"/>
      <c r="C55" s="235"/>
      <c r="D55" s="205"/>
      <c r="E55" s="218"/>
      <c r="F55" s="153"/>
      <c r="G55" s="154"/>
      <c r="H55" s="155"/>
      <c r="I55" s="17"/>
      <c r="J55" s="83" t="s">
        <v>34</v>
      </c>
      <c r="K55" s="156"/>
      <c r="L55" s="74"/>
      <c r="M55" s="163"/>
    </row>
    <row r="56" spans="1:13" ht="18.399999999999999" thickBot="1" x14ac:dyDescent="0.6">
      <c r="A56" s="78">
        <v>13</v>
      </c>
      <c r="B56" s="237" t="s">
        <v>106</v>
      </c>
      <c r="C56" s="238"/>
      <c r="D56" s="192" t="s">
        <v>104</v>
      </c>
      <c r="E56" s="207" t="s">
        <v>43</v>
      </c>
      <c r="F56" s="283" t="s">
        <v>44</v>
      </c>
      <c r="G56" s="284"/>
      <c r="H56" s="284"/>
      <c r="I56" s="285"/>
      <c r="J56" s="286" t="s">
        <v>44</v>
      </c>
      <c r="K56" s="287"/>
      <c r="L56" s="287"/>
      <c r="M56" s="288"/>
    </row>
    <row r="57" spans="1:13" ht="14.65" thickBot="1" x14ac:dyDescent="0.5">
      <c r="A57" s="245" t="s">
        <v>4</v>
      </c>
      <c r="B57" s="248" t="s">
        <v>3</v>
      </c>
      <c r="C57" s="250" t="s">
        <v>38</v>
      </c>
      <c r="D57" s="265" t="s">
        <v>46</v>
      </c>
      <c r="E57" s="267" t="s">
        <v>36</v>
      </c>
      <c r="F57" s="269" t="s">
        <v>0</v>
      </c>
      <c r="G57" s="270"/>
      <c r="H57" s="270"/>
      <c r="I57" s="271"/>
      <c r="J57" s="269" t="s">
        <v>1</v>
      </c>
      <c r="K57" s="270"/>
      <c r="L57" s="270"/>
      <c r="M57" s="271"/>
    </row>
    <row r="58" spans="1:13" ht="15" customHeight="1" x14ac:dyDescent="0.45">
      <c r="A58" s="246"/>
      <c r="B58" s="248"/>
      <c r="C58" s="250"/>
      <c r="D58" s="265"/>
      <c r="E58" s="267"/>
      <c r="F58" s="259" t="s">
        <v>40</v>
      </c>
      <c r="G58" s="272" t="s">
        <v>39</v>
      </c>
      <c r="H58" s="255" t="s">
        <v>139</v>
      </c>
      <c r="I58" s="256"/>
      <c r="J58" s="259" t="s">
        <v>40</v>
      </c>
      <c r="K58" s="261" t="s">
        <v>39</v>
      </c>
      <c r="L58" s="263" t="s">
        <v>138</v>
      </c>
      <c r="M58" s="256"/>
    </row>
    <row r="59" spans="1:13" ht="11.25" customHeight="1" thickBot="1" x14ac:dyDescent="0.5">
      <c r="A59" s="247"/>
      <c r="B59" s="249"/>
      <c r="C59" s="251"/>
      <c r="D59" s="266"/>
      <c r="E59" s="268"/>
      <c r="F59" s="260"/>
      <c r="G59" s="273"/>
      <c r="H59" s="257"/>
      <c r="I59" s="258"/>
      <c r="J59" s="260"/>
      <c r="K59" s="262"/>
      <c r="L59" s="264"/>
      <c r="M59" s="258"/>
    </row>
    <row r="60" spans="1:13" ht="30.75" customHeight="1" thickBot="1" x14ac:dyDescent="0.5">
      <c r="A60" s="59">
        <v>13.1</v>
      </c>
      <c r="B60" s="66" t="s">
        <v>88</v>
      </c>
      <c r="C60" s="233" t="s">
        <v>53</v>
      </c>
      <c r="D60" s="77" t="s">
        <v>93</v>
      </c>
      <c r="E60" s="209"/>
      <c r="F60" s="31"/>
      <c r="G60" s="93" t="s">
        <v>37</v>
      </c>
      <c r="H60" s="94" t="s">
        <v>37</v>
      </c>
      <c r="I60" s="95" t="s">
        <v>2</v>
      </c>
      <c r="J60" s="96"/>
      <c r="K60" s="97" t="s">
        <v>37</v>
      </c>
      <c r="L60" s="97" t="s">
        <v>37</v>
      </c>
      <c r="M60" s="95" t="s">
        <v>2</v>
      </c>
    </row>
    <row r="61" spans="1:13" ht="26.25" x14ac:dyDescent="0.45">
      <c r="A61" s="64" t="s">
        <v>59</v>
      </c>
      <c r="B61" s="57" t="s">
        <v>89</v>
      </c>
      <c r="C61" s="234"/>
      <c r="D61" s="225">
        <f>'MRF Floor Area Calculator'!C3</f>
        <v>0</v>
      </c>
      <c r="E61" s="224">
        <f>'MRF Floor Area Calculator'!D3</f>
        <v>0</v>
      </c>
      <c r="F61" s="359" t="s">
        <v>114</v>
      </c>
      <c r="G61" s="280"/>
      <c r="H61" s="329"/>
      <c r="I61" s="311"/>
      <c r="J61" s="119" t="s">
        <v>125</v>
      </c>
      <c r="K61" s="134"/>
      <c r="L61" s="73"/>
      <c r="M61" s="113"/>
    </row>
    <row r="62" spans="1:13" x14ac:dyDescent="0.45">
      <c r="A62" s="64" t="s">
        <v>64</v>
      </c>
      <c r="B62" s="57" t="s">
        <v>90</v>
      </c>
      <c r="C62" s="234"/>
      <c r="D62" s="201"/>
      <c r="E62" s="190"/>
      <c r="F62" s="360"/>
      <c r="G62" s="281"/>
      <c r="H62" s="330"/>
      <c r="I62" s="350"/>
      <c r="J62" s="120" t="s">
        <v>126</v>
      </c>
      <c r="K62" s="132"/>
      <c r="L62" s="105"/>
      <c r="M62" s="115"/>
    </row>
    <row r="63" spans="1:13" ht="42.75" x14ac:dyDescent="0.45">
      <c r="A63" s="64" t="s">
        <v>60</v>
      </c>
      <c r="B63" s="57" t="s">
        <v>113</v>
      </c>
      <c r="C63" s="234"/>
      <c r="D63" s="201"/>
      <c r="E63" s="190"/>
      <c r="F63" s="90" t="s">
        <v>92</v>
      </c>
      <c r="G63" s="132"/>
      <c r="H63" s="105"/>
      <c r="I63" s="162"/>
      <c r="J63" s="120" t="s">
        <v>127</v>
      </c>
      <c r="K63" s="132"/>
      <c r="L63" s="105"/>
      <c r="M63" s="162"/>
    </row>
    <row r="64" spans="1:13" ht="28.9" thickBot="1" x14ac:dyDescent="0.5">
      <c r="A64" s="158" t="s">
        <v>61</v>
      </c>
      <c r="B64" s="69" t="s">
        <v>91</v>
      </c>
      <c r="C64" s="234"/>
      <c r="D64" s="201"/>
      <c r="E64" s="190"/>
      <c r="F64" s="89" t="s">
        <v>115</v>
      </c>
      <c r="G64" s="135"/>
      <c r="H64" s="85"/>
      <c r="I64" s="162"/>
      <c r="J64" s="120" t="s">
        <v>128</v>
      </c>
      <c r="K64" s="135"/>
      <c r="L64" s="85"/>
      <c r="M64" s="162"/>
    </row>
    <row r="65" spans="1:13" ht="14.65" thickBot="1" x14ac:dyDescent="0.5">
      <c r="A65" s="157"/>
      <c r="B65" s="71"/>
      <c r="C65" s="235"/>
      <c r="D65" s="205"/>
      <c r="E65" s="218"/>
      <c r="F65" s="159"/>
      <c r="G65" s="160"/>
      <c r="H65" s="160"/>
      <c r="I65" s="84"/>
      <c r="J65" s="86" t="s">
        <v>129</v>
      </c>
      <c r="K65" s="156"/>
      <c r="L65" s="74"/>
      <c r="M65" s="163"/>
    </row>
    <row r="66" spans="1:13" ht="18.399999999999999" thickBot="1" x14ac:dyDescent="0.6">
      <c r="A66" s="78">
        <v>14</v>
      </c>
      <c r="B66" s="237" t="s">
        <v>17</v>
      </c>
      <c r="C66" s="238"/>
      <c r="D66" s="192" t="s">
        <v>104</v>
      </c>
      <c r="E66" s="207" t="s">
        <v>43</v>
      </c>
      <c r="F66" s="283" t="s">
        <v>44</v>
      </c>
      <c r="G66" s="284"/>
      <c r="H66" s="284"/>
      <c r="I66" s="285"/>
      <c r="J66" s="286" t="s">
        <v>44</v>
      </c>
      <c r="K66" s="287"/>
      <c r="L66" s="287"/>
      <c r="M66" s="288"/>
    </row>
    <row r="67" spans="1:13" ht="15.75" customHeight="1" thickBot="1" x14ac:dyDescent="0.5">
      <c r="A67" s="245" t="s">
        <v>4</v>
      </c>
      <c r="B67" s="342" t="s">
        <v>3</v>
      </c>
      <c r="C67" s="343" t="s">
        <v>38</v>
      </c>
      <c r="D67" s="344" t="s">
        <v>46</v>
      </c>
      <c r="E67" s="345" t="s">
        <v>36</v>
      </c>
      <c r="F67" s="346" t="s">
        <v>0</v>
      </c>
      <c r="G67" s="347"/>
      <c r="H67" s="347"/>
      <c r="I67" s="348"/>
      <c r="J67" s="346" t="s">
        <v>1</v>
      </c>
      <c r="K67" s="347"/>
      <c r="L67" s="347"/>
      <c r="M67" s="348"/>
    </row>
    <row r="68" spans="1:13" ht="15" customHeight="1" x14ac:dyDescent="0.45">
      <c r="A68" s="246"/>
      <c r="B68" s="248"/>
      <c r="C68" s="250"/>
      <c r="D68" s="265"/>
      <c r="E68" s="267"/>
      <c r="F68" s="259" t="s">
        <v>40</v>
      </c>
      <c r="G68" s="272" t="s">
        <v>39</v>
      </c>
      <c r="H68" s="255" t="s">
        <v>139</v>
      </c>
      <c r="I68" s="256"/>
      <c r="J68" s="259" t="s">
        <v>40</v>
      </c>
      <c r="K68" s="261" t="s">
        <v>39</v>
      </c>
      <c r="L68" s="263" t="s">
        <v>138</v>
      </c>
      <c r="M68" s="256"/>
    </row>
    <row r="69" spans="1:13" ht="14.65" thickBot="1" x14ac:dyDescent="0.5">
      <c r="A69" s="247"/>
      <c r="B69" s="249"/>
      <c r="C69" s="251"/>
      <c r="D69" s="266"/>
      <c r="E69" s="268"/>
      <c r="F69" s="260"/>
      <c r="G69" s="273"/>
      <c r="H69" s="257"/>
      <c r="I69" s="258"/>
      <c r="J69" s="260"/>
      <c r="K69" s="262"/>
      <c r="L69" s="264"/>
      <c r="M69" s="258"/>
    </row>
    <row r="70" spans="1:13" ht="26.25" customHeight="1" thickBot="1" x14ac:dyDescent="0.5">
      <c r="A70" s="60">
        <v>14.1</v>
      </c>
      <c r="B70" s="65" t="s">
        <v>94</v>
      </c>
      <c r="C70" s="233" t="s">
        <v>53</v>
      </c>
      <c r="D70" s="194" t="s">
        <v>136</v>
      </c>
      <c r="E70" s="209" t="s">
        <v>137</v>
      </c>
      <c r="F70" s="49"/>
      <c r="G70" s="81" t="s">
        <v>37</v>
      </c>
      <c r="H70" s="82" t="s">
        <v>37</v>
      </c>
      <c r="I70" s="80" t="s">
        <v>2</v>
      </c>
      <c r="J70" s="92"/>
      <c r="K70" s="79" t="s">
        <v>37</v>
      </c>
      <c r="L70" s="79" t="s">
        <v>37</v>
      </c>
      <c r="M70" s="80" t="s">
        <v>2</v>
      </c>
    </row>
    <row r="71" spans="1:13" ht="18.75" customHeight="1" x14ac:dyDescent="0.45">
      <c r="A71" s="63" t="s">
        <v>59</v>
      </c>
      <c r="B71" s="87" t="s">
        <v>95</v>
      </c>
      <c r="C71" s="234"/>
      <c r="D71" s="201"/>
      <c r="E71" s="190"/>
      <c r="F71" s="276" t="s">
        <v>98</v>
      </c>
      <c r="G71" s="280"/>
      <c r="H71" s="329"/>
      <c r="I71" s="331"/>
      <c r="J71" s="391" t="s">
        <v>125</v>
      </c>
      <c r="K71" s="280"/>
      <c r="L71" s="329"/>
      <c r="M71" s="349"/>
    </row>
    <row r="72" spans="1:13" ht="28.5" x14ac:dyDescent="0.45">
      <c r="A72" s="64" t="s">
        <v>64</v>
      </c>
      <c r="B72" s="88" t="s">
        <v>135</v>
      </c>
      <c r="C72" s="234"/>
      <c r="D72" s="201"/>
      <c r="E72" s="190"/>
      <c r="F72" s="277"/>
      <c r="G72" s="281"/>
      <c r="H72" s="330"/>
      <c r="I72" s="332"/>
      <c r="J72" s="365"/>
      <c r="K72" s="281"/>
      <c r="L72" s="330"/>
      <c r="M72" s="350"/>
    </row>
    <row r="73" spans="1:13" x14ac:dyDescent="0.45">
      <c r="A73" s="64" t="s">
        <v>60</v>
      </c>
      <c r="B73" s="88" t="s">
        <v>96</v>
      </c>
      <c r="C73" s="234"/>
      <c r="D73" s="201"/>
      <c r="E73" s="190"/>
      <c r="F73" s="278" t="s">
        <v>116</v>
      </c>
      <c r="G73" s="282"/>
      <c r="H73" s="327"/>
      <c r="I73" s="274"/>
      <c r="J73" s="120" t="s">
        <v>128</v>
      </c>
      <c r="K73" s="135"/>
      <c r="L73" s="85"/>
      <c r="M73" s="114"/>
    </row>
    <row r="74" spans="1:13" ht="14.65" thickBot="1" x14ac:dyDescent="0.5">
      <c r="A74" s="67" t="s">
        <v>61</v>
      </c>
      <c r="B74" s="91" t="s">
        <v>97</v>
      </c>
      <c r="C74" s="235"/>
      <c r="D74" s="201"/>
      <c r="E74" s="190"/>
      <c r="F74" s="279"/>
      <c r="G74" s="281"/>
      <c r="H74" s="330"/>
      <c r="I74" s="275"/>
      <c r="J74" s="86" t="s">
        <v>129</v>
      </c>
      <c r="K74" s="156"/>
      <c r="L74" s="74"/>
      <c r="M74" s="165"/>
    </row>
    <row r="75" spans="1:13" ht="21" customHeight="1" thickBot="1" x14ac:dyDescent="0.5">
      <c r="A75" s="59">
        <v>14.2</v>
      </c>
      <c r="B75" s="66" t="s">
        <v>99</v>
      </c>
      <c r="C75" s="233" t="s">
        <v>53</v>
      </c>
      <c r="D75" s="77" t="s">
        <v>103</v>
      </c>
      <c r="E75" s="212" t="s">
        <v>36</v>
      </c>
      <c r="F75" s="31"/>
      <c r="G75" s="39"/>
      <c r="H75" s="32"/>
      <c r="I75" s="37"/>
      <c r="J75" s="42"/>
      <c r="K75" s="38"/>
      <c r="L75" s="48"/>
      <c r="M75" s="26"/>
    </row>
    <row r="76" spans="1:13" ht="30.75" customHeight="1" x14ac:dyDescent="0.45">
      <c r="A76" s="70" t="s">
        <v>59</v>
      </c>
      <c r="B76" s="68" t="s">
        <v>100</v>
      </c>
      <c r="C76" s="234"/>
      <c r="D76" s="230">
        <v>0.5</v>
      </c>
      <c r="E76" s="210" t="str">
        <f>'USA Calculator'!A4</f>
        <v>Not Complied</v>
      </c>
      <c r="F76" s="166" t="s">
        <v>101</v>
      </c>
      <c r="G76" s="135"/>
      <c r="H76" s="85"/>
      <c r="I76" s="167"/>
      <c r="J76" s="119" t="s">
        <v>125</v>
      </c>
      <c r="K76" s="134"/>
      <c r="L76" s="73"/>
      <c r="M76" s="113"/>
    </row>
    <row r="77" spans="1:13" x14ac:dyDescent="0.45">
      <c r="A77" s="351"/>
      <c r="B77" s="353"/>
      <c r="C77" s="234"/>
      <c r="D77" s="355"/>
      <c r="E77" s="357"/>
      <c r="F77" s="99" t="s">
        <v>23</v>
      </c>
      <c r="G77" s="135"/>
      <c r="H77" s="85"/>
      <c r="I77" s="129"/>
      <c r="J77" s="120" t="s">
        <v>128</v>
      </c>
      <c r="K77" s="135"/>
      <c r="L77" s="85"/>
      <c r="M77" s="114"/>
    </row>
    <row r="78" spans="1:13" ht="14.65" thickBot="1" x14ac:dyDescent="0.5">
      <c r="A78" s="352"/>
      <c r="B78" s="354"/>
      <c r="C78" s="235"/>
      <c r="D78" s="356"/>
      <c r="E78" s="358"/>
      <c r="F78" s="100" t="s">
        <v>102</v>
      </c>
      <c r="G78" s="135"/>
      <c r="H78" s="85"/>
      <c r="I78" s="168"/>
      <c r="J78" s="86" t="s">
        <v>129</v>
      </c>
      <c r="K78" s="156"/>
      <c r="L78" s="74"/>
      <c r="M78" s="165"/>
    </row>
    <row r="79" spans="1:13" x14ac:dyDescent="0.45">
      <c r="A79" s="2"/>
      <c r="B79" s="3" t="s">
        <v>10</v>
      </c>
      <c r="C79" s="304" t="s">
        <v>13</v>
      </c>
      <c r="D79" s="305"/>
      <c r="E79" s="306"/>
      <c r="F79" s="316" t="s">
        <v>13</v>
      </c>
      <c r="G79" s="317"/>
      <c r="H79" s="317"/>
      <c r="I79" s="318"/>
      <c r="J79" s="316" t="s">
        <v>13</v>
      </c>
      <c r="K79" s="317"/>
      <c r="L79" s="317"/>
      <c r="M79" s="318"/>
    </row>
    <row r="80" spans="1:13" ht="27.75" customHeight="1" thickBot="1" x14ac:dyDescent="0.5">
      <c r="A80" s="4"/>
      <c r="B80" s="1" t="s">
        <v>11</v>
      </c>
      <c r="C80" s="307"/>
      <c r="D80" s="308"/>
      <c r="E80" s="309"/>
      <c r="F80" s="313"/>
      <c r="G80" s="314"/>
      <c r="H80" s="314"/>
      <c r="I80" s="315"/>
      <c r="J80" s="339"/>
      <c r="K80" s="340"/>
      <c r="L80" s="340"/>
      <c r="M80" s="341"/>
    </row>
    <row r="81" spans="1:13" x14ac:dyDescent="0.45">
      <c r="A81" s="2"/>
      <c r="B81" s="3" t="s">
        <v>10</v>
      </c>
      <c r="C81" s="298"/>
      <c r="D81" s="299"/>
      <c r="E81" s="300"/>
      <c r="F81" s="319"/>
      <c r="G81" s="320"/>
      <c r="H81" s="320"/>
      <c r="I81" s="321"/>
      <c r="J81" s="316" t="s">
        <v>13</v>
      </c>
      <c r="K81" s="317"/>
      <c r="L81" s="317"/>
      <c r="M81" s="318"/>
    </row>
    <row r="82" spans="1:13" ht="27.75" customHeight="1" thickBot="1" x14ac:dyDescent="0.5">
      <c r="A82" s="4"/>
      <c r="B82" s="1" t="s">
        <v>14</v>
      </c>
      <c r="C82" s="301"/>
      <c r="D82" s="302"/>
      <c r="E82" s="303"/>
      <c r="F82" s="322"/>
      <c r="G82" s="323"/>
      <c r="H82" s="323"/>
      <c r="I82" s="324"/>
      <c r="J82" s="313"/>
      <c r="K82" s="314"/>
      <c r="L82" s="314"/>
      <c r="M82" s="315"/>
    </row>
    <row r="83" spans="1:13" x14ac:dyDescent="0.45">
      <c r="A83" s="2"/>
      <c r="B83" s="3" t="s">
        <v>9</v>
      </c>
      <c r="C83" s="304" t="s">
        <v>13</v>
      </c>
      <c r="D83" s="305"/>
      <c r="E83" s="306"/>
      <c r="F83" s="316" t="s">
        <v>13</v>
      </c>
      <c r="G83" s="317"/>
      <c r="H83" s="317"/>
      <c r="I83" s="318"/>
      <c r="J83" s="316" t="s">
        <v>13</v>
      </c>
      <c r="K83" s="317"/>
      <c r="L83" s="317"/>
      <c r="M83" s="318"/>
    </row>
    <row r="84" spans="1:13" ht="30" customHeight="1" thickBot="1" x14ac:dyDescent="0.5">
      <c r="A84" s="4"/>
      <c r="B84" s="1" t="s">
        <v>12</v>
      </c>
      <c r="C84" s="295"/>
      <c r="D84" s="296"/>
      <c r="E84" s="297"/>
      <c r="F84" s="313"/>
      <c r="G84" s="314"/>
      <c r="H84" s="314"/>
      <c r="I84" s="315"/>
      <c r="J84" s="313"/>
      <c r="K84" s="314"/>
      <c r="L84" s="314"/>
      <c r="M84" s="315"/>
    </row>
  </sheetData>
  <mergeCells count="164">
    <mergeCell ref="A34:A37"/>
    <mergeCell ref="B34:B37"/>
    <mergeCell ref="C36:C37"/>
    <mergeCell ref="D34:D37"/>
    <mergeCell ref="E34:E37"/>
    <mergeCell ref="F36:F37"/>
    <mergeCell ref="G36:G37"/>
    <mergeCell ref="H36:H37"/>
    <mergeCell ref="I36:I37"/>
    <mergeCell ref="C29:C31"/>
    <mergeCell ref="D29:D31"/>
    <mergeCell ref="E29:E31"/>
    <mergeCell ref="F29:F31"/>
    <mergeCell ref="G29:G31"/>
    <mergeCell ref="H29:H31"/>
    <mergeCell ref="I29:I31"/>
    <mergeCell ref="J71:J72"/>
    <mergeCell ref="K71:K72"/>
    <mergeCell ref="H39:I39"/>
    <mergeCell ref="H32:I32"/>
    <mergeCell ref="J68:J69"/>
    <mergeCell ref="K68:K69"/>
    <mergeCell ref="K44:K45"/>
    <mergeCell ref="H61:H62"/>
    <mergeCell ref="I61:I62"/>
    <mergeCell ref="F67:I67"/>
    <mergeCell ref="F68:F69"/>
    <mergeCell ref="G68:G69"/>
    <mergeCell ref="H68:I69"/>
    <mergeCell ref="F47:I47"/>
    <mergeCell ref="J47:M47"/>
    <mergeCell ref="F48:F49"/>
    <mergeCell ref="G48:G49"/>
    <mergeCell ref="L44:L45"/>
    <mergeCell ref="M44:M45"/>
    <mergeCell ref="J44:J45"/>
    <mergeCell ref="I41:I45"/>
    <mergeCell ref="F11:F13"/>
    <mergeCell ref="G11:G13"/>
    <mergeCell ref="H11:H13"/>
    <mergeCell ref="D23:D25"/>
    <mergeCell ref="E23:E25"/>
    <mergeCell ref="H20:I20"/>
    <mergeCell ref="L14:M14"/>
    <mergeCell ref="L20:M20"/>
    <mergeCell ref="H26:I26"/>
    <mergeCell ref="L26:M26"/>
    <mergeCell ref="L32:M32"/>
    <mergeCell ref="L39:M39"/>
    <mergeCell ref="J12:J13"/>
    <mergeCell ref="K12:K13"/>
    <mergeCell ref="M12:M13"/>
    <mergeCell ref="L12:L13"/>
    <mergeCell ref="H14:I14"/>
    <mergeCell ref="A17:A19"/>
    <mergeCell ref="B17:B19"/>
    <mergeCell ref="D17:D19"/>
    <mergeCell ref="E17:E19"/>
    <mergeCell ref="J79:M79"/>
    <mergeCell ref="J80:M80"/>
    <mergeCell ref="J81:M81"/>
    <mergeCell ref="J83:M83"/>
    <mergeCell ref="J82:M82"/>
    <mergeCell ref="A67:A69"/>
    <mergeCell ref="B67:B69"/>
    <mergeCell ref="C67:C69"/>
    <mergeCell ref="D67:D69"/>
    <mergeCell ref="E67:E69"/>
    <mergeCell ref="J67:M67"/>
    <mergeCell ref="L71:L72"/>
    <mergeCell ref="M71:M72"/>
    <mergeCell ref="A77:A78"/>
    <mergeCell ref="B77:B78"/>
    <mergeCell ref="D77:D78"/>
    <mergeCell ref="E77:E78"/>
    <mergeCell ref="L68:M69"/>
    <mergeCell ref="F61:F62"/>
    <mergeCell ref="G61:G62"/>
    <mergeCell ref="C84:E84"/>
    <mergeCell ref="C81:E82"/>
    <mergeCell ref="C79:E79"/>
    <mergeCell ref="C80:E80"/>
    <mergeCell ref="C83:E83"/>
    <mergeCell ref="I11:I13"/>
    <mergeCell ref="J84:M84"/>
    <mergeCell ref="F79:I79"/>
    <mergeCell ref="F83:I83"/>
    <mergeCell ref="F80:I80"/>
    <mergeCell ref="F84:I84"/>
    <mergeCell ref="F81:I82"/>
    <mergeCell ref="F46:I46"/>
    <mergeCell ref="J46:M46"/>
    <mergeCell ref="F66:I66"/>
    <mergeCell ref="J66:M66"/>
    <mergeCell ref="F41:F45"/>
    <mergeCell ref="G41:G45"/>
    <mergeCell ref="H41:H45"/>
    <mergeCell ref="F56:I56"/>
    <mergeCell ref="J56:M56"/>
    <mergeCell ref="H71:H72"/>
    <mergeCell ref="H73:H74"/>
    <mergeCell ref="I71:I72"/>
    <mergeCell ref="I73:I74"/>
    <mergeCell ref="F71:F72"/>
    <mergeCell ref="F73:F74"/>
    <mergeCell ref="G71:G72"/>
    <mergeCell ref="G73:G74"/>
    <mergeCell ref="F2:I2"/>
    <mergeCell ref="J2:M2"/>
    <mergeCell ref="A6:B6"/>
    <mergeCell ref="B2:C2"/>
    <mergeCell ref="C3:C5"/>
    <mergeCell ref="A3:A5"/>
    <mergeCell ref="D3:D5"/>
    <mergeCell ref="E3:E5"/>
    <mergeCell ref="J3:M3"/>
    <mergeCell ref="L4:M5"/>
    <mergeCell ref="F4:F5"/>
    <mergeCell ref="F3:I3"/>
    <mergeCell ref="J4:J5"/>
    <mergeCell ref="K4:K5"/>
    <mergeCell ref="H4:I5"/>
    <mergeCell ref="B3:B5"/>
    <mergeCell ref="G4:G5"/>
    <mergeCell ref="D47:D49"/>
    <mergeCell ref="E47:E49"/>
    <mergeCell ref="H48:I49"/>
    <mergeCell ref="J48:J49"/>
    <mergeCell ref="K48:K49"/>
    <mergeCell ref="L48:M49"/>
    <mergeCell ref="D57:D59"/>
    <mergeCell ref="E57:E59"/>
    <mergeCell ref="F57:I57"/>
    <mergeCell ref="J57:M57"/>
    <mergeCell ref="F58:F59"/>
    <mergeCell ref="G58:G59"/>
    <mergeCell ref="H58:I59"/>
    <mergeCell ref="J58:J59"/>
    <mergeCell ref="K58:K59"/>
    <mergeCell ref="L58:M59"/>
    <mergeCell ref="C70:C74"/>
    <mergeCell ref="C75:C78"/>
    <mergeCell ref="C60:C65"/>
    <mergeCell ref="C50:C55"/>
    <mergeCell ref="C39:C45"/>
    <mergeCell ref="C7:C13"/>
    <mergeCell ref="C14:C19"/>
    <mergeCell ref="C26:C28"/>
    <mergeCell ref="C32:C35"/>
    <mergeCell ref="B66:C66"/>
    <mergeCell ref="B46:C46"/>
    <mergeCell ref="B56:C56"/>
    <mergeCell ref="A38:B38"/>
    <mergeCell ref="B23:B25"/>
    <mergeCell ref="C23:C25"/>
    <mergeCell ref="A57:A59"/>
    <mergeCell ref="B57:B59"/>
    <mergeCell ref="C57:C59"/>
    <mergeCell ref="A47:A49"/>
    <mergeCell ref="B47:B49"/>
    <mergeCell ref="C47:C49"/>
    <mergeCell ref="A23:A25"/>
    <mergeCell ref="A28:A31"/>
    <mergeCell ref="B28:B31"/>
  </mergeCells>
  <dataValidations count="3">
    <dataValidation type="list" allowBlank="1" showInputMessage="1" showErrorMessage="1" sqref="D8:D13 D22 D27 D71:D74 D40:D45 D51:D54 D62:D64">
      <formula1>Required</formula1>
    </dataValidation>
    <dataValidation type="list" allowBlank="1" showInputMessage="1" showErrorMessage="1" sqref="E8:E13 E27 E22 E40:E45 E51:E54 E62:E64 E71:E74">
      <formula1>Complied</formula1>
    </dataValidation>
    <dataValidation type="list" allowBlank="1" showInputMessage="1" showErrorMessage="1" sqref="G8:H11 K8:L12 G15:H19 K15:L19 G21:H25 K21:L25 K27:L31 G27:H29 G33:H36 K33:L37 G40:H41 K40:L44 G51:H54 K51:L55 G61:H61 G63:H64 K61:L65 G71:H71 G73:H73 K71:L71 K73:L74 G76:H78 K76:L78">
      <formula1>YesNo</formula1>
    </dataValidation>
  </dataValidations>
  <hyperlinks>
    <hyperlink ref="D15" location="'SHGC CALCULATOR'!A1" display="'SHGC CALCULATOR'!A1"/>
    <hyperlink ref="D16" location="'SHGC CALCULATOR'!A1" display="'SHGC CALCULATOR'!A1"/>
    <hyperlink ref="D21" location="'OPERABLE WINDOW CALCULATOR'!A1" display="'OPERABLE WINDOW CALCULATOR'!A1"/>
    <hyperlink ref="D33" location="'THERMAL RESISTANCE CALCULATOR'!A1" display="R-8.0"/>
    <hyperlink ref="D61" location="'MRF FLOOR AREA CALCULATOR'!A1" display="'MRF FLOOR AREA CALCULATOR'!A1"/>
    <hyperlink ref="D76" location="'USA Calculator'!A1" display="'USA Calculator'!A1"/>
  </hyperlinks>
  <pageMargins left="0.25" right="0.25" top="0" bottom="0" header="0.3" footer="0.3"/>
  <pageSetup paperSize="5" scale="70" orientation="landscape" r:id="rId1"/>
  <rowBreaks count="2" manualBreakCount="2">
    <brk id="37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A6" sqref="A6"/>
    </sheetView>
  </sheetViews>
  <sheetFormatPr defaultRowHeight="14.25" x14ac:dyDescent="0.45"/>
  <cols>
    <col min="1" max="1" width="29.33203125" bestFit="1" customWidth="1"/>
    <col min="2" max="2" width="8.59765625" bestFit="1" customWidth="1"/>
    <col min="3" max="3" width="8.73046875" bestFit="1" customWidth="1"/>
    <col min="4" max="4" width="9" bestFit="1" customWidth="1"/>
    <col min="5" max="5" width="10.59765625" customWidth="1"/>
    <col min="6" max="6" width="9.265625" customWidth="1"/>
    <col min="7" max="7" width="9.73046875" customWidth="1"/>
    <col min="8" max="8" width="12.53125" customWidth="1"/>
    <col min="9" max="9" width="3.9296875" bestFit="1" customWidth="1"/>
    <col min="10" max="10" width="9.6640625" customWidth="1"/>
    <col min="12" max="12" width="12.9296875" customWidth="1"/>
  </cols>
  <sheetData>
    <row r="1" spans="1:15" x14ac:dyDescent="0.45">
      <c r="A1" s="169" t="s">
        <v>140</v>
      </c>
    </row>
    <row r="2" spans="1:15" ht="57" x14ac:dyDescent="0.45">
      <c r="A2" s="170" t="s">
        <v>141</v>
      </c>
      <c r="B2" s="171" t="s">
        <v>142</v>
      </c>
      <c r="C2" s="172" t="s">
        <v>143</v>
      </c>
      <c r="D2" s="172" t="s">
        <v>144</v>
      </c>
      <c r="E2" s="171" t="s">
        <v>145</v>
      </c>
      <c r="F2" s="171" t="s">
        <v>146</v>
      </c>
      <c r="G2" s="171" t="s">
        <v>147</v>
      </c>
      <c r="H2" s="171" t="s">
        <v>148</v>
      </c>
      <c r="I2" s="171" t="s">
        <v>149</v>
      </c>
      <c r="J2" s="171" t="s">
        <v>150</v>
      </c>
      <c r="K2" s="171" t="s">
        <v>151</v>
      </c>
      <c r="L2" s="171" t="s">
        <v>152</v>
      </c>
      <c r="M2" s="171" t="s">
        <v>149</v>
      </c>
      <c r="N2" s="171" t="s">
        <v>150</v>
      </c>
      <c r="O2" s="171" t="s">
        <v>153</v>
      </c>
    </row>
    <row r="3" spans="1:15" x14ac:dyDescent="0.45">
      <c r="A3" s="231"/>
      <c r="B3" s="232">
        <v>0</v>
      </c>
      <c r="C3" s="232">
        <v>0</v>
      </c>
      <c r="D3" s="404">
        <f>IFERROR(SUM(C3:C10)/SUM(B3:B10),1)</f>
        <v>1</v>
      </c>
      <c r="E3" s="405">
        <f>IF(D3&lt;0.11,0.8,IF(D3&lt;0.21,0.7,IF(D3&lt;0.31,0.6,IF(D3&lt;0.41,0.45,IF(D3&lt;0.51,0.44,IF(D3&lt;0.61,0.37,IF(D3&lt;0.71,0.31,IF(D3&lt;0.81,0.27,IF(D3&lt;1.01,0.24)))))))))</f>
        <v>0.24</v>
      </c>
      <c r="F3" s="405">
        <f>IF(D3&lt;0.11,0.8,IF(D3&lt;0.21,0.7,IF(D3&lt;0.31,0.7,IF(D3&lt;0.41,0.6,IF(D3&lt;0.51,0.55,IF(D3&lt;0.61,0.5,IF(D3&lt;0.71,0.45,IF(D3&lt;0.81,0.4,IF(D3&lt;1.01,0.35)))))))))</f>
        <v>0.35</v>
      </c>
      <c r="G3" s="406">
        <v>0</v>
      </c>
      <c r="H3" s="406">
        <v>0</v>
      </c>
      <c r="I3" s="402">
        <f>IFERROR(G3/H3,0)</f>
        <v>0</v>
      </c>
      <c r="J3" s="403">
        <f>IF(I3&lt;0.01,1,IF(I3&lt;0.11,1.03,IF(I3&lt;0.51,1.06,IF(I3&lt;1.01,1.08))))</f>
        <v>1</v>
      </c>
      <c r="K3" s="406">
        <v>0</v>
      </c>
      <c r="L3" s="406">
        <v>0</v>
      </c>
      <c r="M3" s="402">
        <f>IFERROR(K3/L3,0)</f>
        <v>0</v>
      </c>
      <c r="N3" s="403">
        <f>IF(M3&lt;0.01,1,IF(K3/L3&lt;0.11,1.04,IF(K3/L3&lt;0.51,1.12,IF(K3/L3&lt;1.01,1.17))))</f>
        <v>1</v>
      </c>
      <c r="O3" s="403">
        <f>N3*J3*E3</f>
        <v>0.24</v>
      </c>
    </row>
    <row r="4" spans="1:15" x14ac:dyDescent="0.45">
      <c r="A4" s="231"/>
      <c r="B4" s="232">
        <v>0</v>
      </c>
      <c r="C4" s="232">
        <v>0</v>
      </c>
      <c r="D4" s="404"/>
      <c r="E4" s="405"/>
      <c r="F4" s="405"/>
      <c r="G4" s="406"/>
      <c r="H4" s="406"/>
      <c r="I4" s="402"/>
      <c r="J4" s="403"/>
      <c r="K4" s="406"/>
      <c r="L4" s="406"/>
      <c r="M4" s="402"/>
      <c r="N4" s="403"/>
      <c r="O4" s="403"/>
    </row>
    <row r="5" spans="1:15" x14ac:dyDescent="0.45">
      <c r="A5" s="231"/>
      <c r="B5" s="232">
        <v>0</v>
      </c>
      <c r="C5" s="232">
        <v>0</v>
      </c>
      <c r="D5" s="404"/>
      <c r="E5" s="405"/>
      <c r="F5" s="405"/>
      <c r="G5" s="406"/>
      <c r="H5" s="406"/>
      <c r="I5" s="402"/>
      <c r="J5" s="403"/>
      <c r="K5" s="406"/>
      <c r="L5" s="406"/>
      <c r="M5" s="402"/>
      <c r="N5" s="403"/>
      <c r="O5" s="403"/>
    </row>
    <row r="6" spans="1:15" x14ac:dyDescent="0.45">
      <c r="A6" s="231"/>
      <c r="B6" s="232">
        <v>0</v>
      </c>
      <c r="C6" s="232">
        <v>0</v>
      </c>
      <c r="D6" s="404"/>
      <c r="E6" s="405"/>
      <c r="F6" s="405"/>
      <c r="G6" s="406"/>
      <c r="H6" s="406"/>
      <c r="I6" s="402"/>
      <c r="J6" s="403"/>
      <c r="K6" s="406"/>
      <c r="L6" s="406"/>
      <c r="M6" s="402"/>
      <c r="N6" s="403"/>
      <c r="O6" s="403"/>
    </row>
    <row r="7" spans="1:15" x14ac:dyDescent="0.45">
      <c r="A7" s="231"/>
      <c r="B7" s="232">
        <v>0</v>
      </c>
      <c r="C7" s="232">
        <v>0</v>
      </c>
      <c r="D7" s="404"/>
      <c r="E7" s="405"/>
      <c r="F7" s="405"/>
      <c r="G7" s="406"/>
      <c r="H7" s="406"/>
      <c r="I7" s="402"/>
      <c r="J7" s="403"/>
      <c r="K7" s="406"/>
      <c r="L7" s="406"/>
      <c r="M7" s="402"/>
      <c r="N7" s="403"/>
      <c r="O7" s="403"/>
    </row>
    <row r="8" spans="1:15" x14ac:dyDescent="0.45">
      <c r="A8" s="231"/>
      <c r="B8" s="232">
        <v>0</v>
      </c>
      <c r="C8" s="232">
        <v>0</v>
      </c>
      <c r="D8" s="404"/>
      <c r="E8" s="405"/>
      <c r="F8" s="405"/>
      <c r="G8" s="406"/>
      <c r="H8" s="406"/>
      <c r="I8" s="402"/>
      <c r="J8" s="403"/>
      <c r="K8" s="406"/>
      <c r="L8" s="406"/>
      <c r="M8" s="402"/>
      <c r="N8" s="403"/>
      <c r="O8" s="403"/>
    </row>
    <row r="9" spans="1:15" x14ac:dyDescent="0.45">
      <c r="A9" s="231"/>
      <c r="B9" s="232">
        <v>0</v>
      </c>
      <c r="C9" s="232">
        <v>0</v>
      </c>
      <c r="D9" s="404"/>
      <c r="E9" s="405"/>
      <c r="F9" s="405"/>
      <c r="G9" s="406"/>
      <c r="H9" s="406"/>
      <c r="I9" s="402"/>
      <c r="J9" s="403"/>
      <c r="K9" s="406"/>
      <c r="L9" s="406"/>
      <c r="M9" s="402"/>
      <c r="N9" s="403"/>
      <c r="O9" s="403"/>
    </row>
    <row r="10" spans="1:15" x14ac:dyDescent="0.45">
      <c r="A10" s="231"/>
      <c r="B10" s="232">
        <v>0</v>
      </c>
      <c r="C10" s="232">
        <v>0</v>
      </c>
      <c r="D10" s="404"/>
      <c r="E10" s="405"/>
      <c r="F10" s="405"/>
      <c r="G10" s="406"/>
      <c r="H10" s="406"/>
      <c r="I10" s="402"/>
      <c r="J10" s="403"/>
      <c r="K10" s="406"/>
      <c r="L10" s="406"/>
      <c r="M10" s="402"/>
      <c r="N10" s="403"/>
      <c r="O10" s="403"/>
    </row>
    <row r="11" spans="1:15" x14ac:dyDescent="0.45">
      <c r="A11" s="169" t="s">
        <v>164</v>
      </c>
      <c r="B11" s="177">
        <f>SUM(B3:B10)</f>
        <v>0</v>
      </c>
      <c r="C11" s="177">
        <f>SUM(C3:C10)</f>
        <v>0</v>
      </c>
      <c r="D11" s="178"/>
      <c r="E11" s="179"/>
      <c r="F11" s="179"/>
      <c r="G11" s="179"/>
      <c r="H11" s="179"/>
      <c r="I11" s="176"/>
      <c r="J11" s="180"/>
      <c r="K11" s="179"/>
      <c r="L11" s="179"/>
      <c r="M11" s="176"/>
      <c r="N11" s="180"/>
      <c r="O11" s="180"/>
    </row>
    <row r="12" spans="1:15" x14ac:dyDescent="0.45">
      <c r="A12" s="173" t="s">
        <v>154</v>
      </c>
    </row>
  </sheetData>
  <mergeCells count="12">
    <mergeCell ref="M3:M10"/>
    <mergeCell ref="N3:N10"/>
    <mergeCell ref="O3:O10"/>
    <mergeCell ref="D3:D10"/>
    <mergeCell ref="E3:E10"/>
    <mergeCell ref="F3:F10"/>
    <mergeCell ref="G3:G10"/>
    <mergeCell ref="H3:H10"/>
    <mergeCell ref="I3:I10"/>
    <mergeCell ref="J3:J10"/>
    <mergeCell ref="K3:K10"/>
    <mergeCell ref="L3:L10"/>
  </mergeCells>
  <dataValidations count="1">
    <dataValidation type="list" allowBlank="1" showInputMessage="1" showErrorMessage="1" sqref="A3:A10">
      <formula1>Elevation</formula1>
    </dataValidation>
  </dataValidations>
  <hyperlinks>
    <hyperlink ref="A12" location="Architectural!A1" display="Return to Architectural GB Checklist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A4" sqref="A4"/>
    </sheetView>
  </sheetViews>
  <sheetFormatPr defaultRowHeight="14.25" x14ac:dyDescent="0.45"/>
  <cols>
    <col min="1" max="1" width="30.19921875" bestFit="1" customWidth="1"/>
    <col min="2" max="2" width="9.1328125" bestFit="1" customWidth="1"/>
    <col min="3" max="3" width="28" bestFit="1" customWidth="1"/>
    <col min="4" max="4" width="28.1328125" bestFit="1" customWidth="1"/>
    <col min="5" max="5" width="11.9296875" bestFit="1" customWidth="1"/>
  </cols>
  <sheetData>
    <row r="1" spans="1:5" x14ac:dyDescent="0.45">
      <c r="A1" s="169" t="s">
        <v>166</v>
      </c>
    </row>
    <row r="2" spans="1:5" x14ac:dyDescent="0.45">
      <c r="A2" s="183" t="s">
        <v>165</v>
      </c>
      <c r="B2" s="183" t="s">
        <v>169</v>
      </c>
      <c r="C2" s="183" t="s">
        <v>167</v>
      </c>
      <c r="D2" s="183" t="s">
        <v>168</v>
      </c>
      <c r="E2" s="183" t="str">
        <f>IF(E3&gt;0,"Not Complied","Complied")</f>
        <v>Not Complied</v>
      </c>
    </row>
    <row r="3" spans="1:5" s="181" customFormat="1" x14ac:dyDescent="0.45">
      <c r="A3" s="188" t="s">
        <v>172</v>
      </c>
      <c r="B3" s="184" t="s">
        <v>170</v>
      </c>
      <c r="C3" s="185" t="s">
        <v>171</v>
      </c>
      <c r="D3" s="185" t="s">
        <v>170</v>
      </c>
      <c r="E3" s="226">
        <f>COUNTIF(E4:E103,"Not Complied")</f>
        <v>100</v>
      </c>
    </row>
    <row r="4" spans="1:5" x14ac:dyDescent="0.45">
      <c r="A4" s="231"/>
      <c r="B4" s="232">
        <v>0</v>
      </c>
      <c r="C4" s="186">
        <f>B4*0.1</f>
        <v>0</v>
      </c>
      <c r="D4" s="232">
        <v>0</v>
      </c>
      <c r="E4" s="187" t="str">
        <f>IF(B4=0,"Not Complied",IF(D4&lt;C4,"Not Complied",IF(D4=C4,"Complied",IF(D4&gt;C4,"Complied"))))</f>
        <v>Not Complied</v>
      </c>
    </row>
    <row r="5" spans="1:5" x14ac:dyDescent="0.45">
      <c r="A5" s="231"/>
      <c r="B5" s="232">
        <v>0</v>
      </c>
      <c r="C5" s="186">
        <f t="shared" ref="C5:C68" si="0">B5*0.1</f>
        <v>0</v>
      </c>
      <c r="D5" s="232">
        <v>0</v>
      </c>
      <c r="E5" s="187" t="str">
        <f t="shared" ref="E5:E68" si="1">IF(B5=0,"Not Complied",IF(D5&lt;C5,"Not Complied",IF(D5=C5,"Complied",IF(D5&gt;C5,"Complied"))))</f>
        <v>Not Complied</v>
      </c>
    </row>
    <row r="6" spans="1:5" x14ac:dyDescent="0.45">
      <c r="A6" s="231"/>
      <c r="B6" s="232">
        <v>0</v>
      </c>
      <c r="C6" s="186">
        <f t="shared" si="0"/>
        <v>0</v>
      </c>
      <c r="D6" s="232">
        <v>0</v>
      </c>
      <c r="E6" s="187" t="str">
        <f t="shared" si="1"/>
        <v>Not Complied</v>
      </c>
    </row>
    <row r="7" spans="1:5" x14ac:dyDescent="0.45">
      <c r="A7" s="231"/>
      <c r="B7" s="232">
        <v>0</v>
      </c>
      <c r="C7" s="186">
        <f t="shared" si="0"/>
        <v>0</v>
      </c>
      <c r="D7" s="232">
        <v>0</v>
      </c>
      <c r="E7" s="187" t="str">
        <f t="shared" si="1"/>
        <v>Not Complied</v>
      </c>
    </row>
    <row r="8" spans="1:5" x14ac:dyDescent="0.45">
      <c r="A8" s="231"/>
      <c r="B8" s="232">
        <v>0</v>
      </c>
      <c r="C8" s="186">
        <f t="shared" si="0"/>
        <v>0</v>
      </c>
      <c r="D8" s="232">
        <v>0</v>
      </c>
      <c r="E8" s="187" t="str">
        <f t="shared" si="1"/>
        <v>Not Complied</v>
      </c>
    </row>
    <row r="9" spans="1:5" x14ac:dyDescent="0.45">
      <c r="A9" s="231"/>
      <c r="B9" s="232">
        <v>0</v>
      </c>
      <c r="C9" s="186">
        <f t="shared" si="0"/>
        <v>0</v>
      </c>
      <c r="D9" s="232">
        <v>0</v>
      </c>
      <c r="E9" s="187" t="str">
        <f t="shared" si="1"/>
        <v>Not Complied</v>
      </c>
    </row>
    <row r="10" spans="1:5" x14ac:dyDescent="0.45">
      <c r="A10" s="231"/>
      <c r="B10" s="232">
        <v>0</v>
      </c>
      <c r="C10" s="186">
        <f t="shared" si="0"/>
        <v>0</v>
      </c>
      <c r="D10" s="232">
        <v>0</v>
      </c>
      <c r="E10" s="187" t="str">
        <f t="shared" si="1"/>
        <v>Not Complied</v>
      </c>
    </row>
    <row r="11" spans="1:5" x14ac:dyDescent="0.45">
      <c r="A11" s="231"/>
      <c r="B11" s="232">
        <v>0</v>
      </c>
      <c r="C11" s="186">
        <f t="shared" si="0"/>
        <v>0</v>
      </c>
      <c r="D11" s="232">
        <v>0</v>
      </c>
      <c r="E11" s="187" t="str">
        <f t="shared" si="1"/>
        <v>Not Complied</v>
      </c>
    </row>
    <row r="12" spans="1:5" x14ac:dyDescent="0.45">
      <c r="A12" s="231"/>
      <c r="B12" s="232">
        <v>0</v>
      </c>
      <c r="C12" s="186">
        <f t="shared" si="0"/>
        <v>0</v>
      </c>
      <c r="D12" s="232">
        <v>0</v>
      </c>
      <c r="E12" s="187" t="str">
        <f t="shared" si="1"/>
        <v>Not Complied</v>
      </c>
    </row>
    <row r="13" spans="1:5" x14ac:dyDescent="0.45">
      <c r="A13" s="231"/>
      <c r="B13" s="232">
        <v>0</v>
      </c>
      <c r="C13" s="186">
        <f t="shared" si="0"/>
        <v>0</v>
      </c>
      <c r="D13" s="232">
        <v>0</v>
      </c>
      <c r="E13" s="187" t="str">
        <f t="shared" si="1"/>
        <v>Not Complied</v>
      </c>
    </row>
    <row r="14" spans="1:5" x14ac:dyDescent="0.45">
      <c r="A14" s="231"/>
      <c r="B14" s="232">
        <v>0</v>
      </c>
      <c r="C14" s="186">
        <f t="shared" si="0"/>
        <v>0</v>
      </c>
      <c r="D14" s="232">
        <v>0</v>
      </c>
      <c r="E14" s="187" t="str">
        <f t="shared" si="1"/>
        <v>Not Complied</v>
      </c>
    </row>
    <row r="15" spans="1:5" x14ac:dyDescent="0.45">
      <c r="A15" s="231"/>
      <c r="B15" s="232">
        <v>0</v>
      </c>
      <c r="C15" s="186">
        <f t="shared" si="0"/>
        <v>0</v>
      </c>
      <c r="D15" s="232">
        <v>0</v>
      </c>
      <c r="E15" s="187" t="str">
        <f t="shared" si="1"/>
        <v>Not Complied</v>
      </c>
    </row>
    <row r="16" spans="1:5" x14ac:dyDescent="0.45">
      <c r="A16" s="231"/>
      <c r="B16" s="232">
        <v>0</v>
      </c>
      <c r="C16" s="186">
        <f t="shared" si="0"/>
        <v>0</v>
      </c>
      <c r="D16" s="232">
        <v>0</v>
      </c>
      <c r="E16" s="187" t="str">
        <f t="shared" si="1"/>
        <v>Not Complied</v>
      </c>
    </row>
    <row r="17" spans="1:5" x14ac:dyDescent="0.45">
      <c r="A17" s="231"/>
      <c r="B17" s="232">
        <v>0</v>
      </c>
      <c r="C17" s="186">
        <f t="shared" si="0"/>
        <v>0</v>
      </c>
      <c r="D17" s="232">
        <v>0</v>
      </c>
      <c r="E17" s="187" t="str">
        <f t="shared" si="1"/>
        <v>Not Complied</v>
      </c>
    </row>
    <row r="18" spans="1:5" x14ac:dyDescent="0.45">
      <c r="A18" s="231"/>
      <c r="B18" s="232">
        <v>0</v>
      </c>
      <c r="C18" s="186">
        <f t="shared" si="0"/>
        <v>0</v>
      </c>
      <c r="D18" s="232">
        <v>0</v>
      </c>
      <c r="E18" s="187" t="str">
        <f t="shared" si="1"/>
        <v>Not Complied</v>
      </c>
    </row>
    <row r="19" spans="1:5" x14ac:dyDescent="0.45">
      <c r="A19" s="231"/>
      <c r="B19" s="232">
        <v>0</v>
      </c>
      <c r="C19" s="186">
        <f t="shared" si="0"/>
        <v>0</v>
      </c>
      <c r="D19" s="232">
        <v>0</v>
      </c>
      <c r="E19" s="187" t="str">
        <f t="shared" si="1"/>
        <v>Not Complied</v>
      </c>
    </row>
    <row r="20" spans="1:5" x14ac:dyDescent="0.45">
      <c r="A20" s="231"/>
      <c r="B20" s="232">
        <v>0</v>
      </c>
      <c r="C20" s="186">
        <f t="shared" si="0"/>
        <v>0</v>
      </c>
      <c r="D20" s="232">
        <v>0</v>
      </c>
      <c r="E20" s="187" t="str">
        <f t="shared" si="1"/>
        <v>Not Complied</v>
      </c>
    </row>
    <row r="21" spans="1:5" x14ac:dyDescent="0.45">
      <c r="A21" s="231"/>
      <c r="B21" s="232">
        <v>0</v>
      </c>
      <c r="C21" s="186">
        <f t="shared" si="0"/>
        <v>0</v>
      </c>
      <c r="D21" s="232">
        <v>0</v>
      </c>
      <c r="E21" s="187" t="str">
        <f t="shared" si="1"/>
        <v>Not Complied</v>
      </c>
    </row>
    <row r="22" spans="1:5" x14ac:dyDescent="0.45">
      <c r="A22" s="231"/>
      <c r="B22" s="232">
        <v>0</v>
      </c>
      <c r="C22" s="186">
        <f t="shared" si="0"/>
        <v>0</v>
      </c>
      <c r="D22" s="232">
        <v>0</v>
      </c>
      <c r="E22" s="187" t="str">
        <f t="shared" si="1"/>
        <v>Not Complied</v>
      </c>
    </row>
    <row r="23" spans="1:5" x14ac:dyDescent="0.45">
      <c r="A23" s="231"/>
      <c r="B23" s="232">
        <v>0</v>
      </c>
      <c r="C23" s="186">
        <f t="shared" si="0"/>
        <v>0</v>
      </c>
      <c r="D23" s="232">
        <v>0</v>
      </c>
      <c r="E23" s="187" t="str">
        <f t="shared" si="1"/>
        <v>Not Complied</v>
      </c>
    </row>
    <row r="24" spans="1:5" x14ac:dyDescent="0.45">
      <c r="A24" s="231"/>
      <c r="B24" s="232">
        <v>0</v>
      </c>
      <c r="C24" s="186">
        <f t="shared" si="0"/>
        <v>0</v>
      </c>
      <c r="D24" s="232">
        <v>0</v>
      </c>
      <c r="E24" s="187" t="str">
        <f t="shared" si="1"/>
        <v>Not Complied</v>
      </c>
    </row>
    <row r="25" spans="1:5" x14ac:dyDescent="0.45">
      <c r="A25" s="231"/>
      <c r="B25" s="232">
        <v>0</v>
      </c>
      <c r="C25" s="186">
        <f t="shared" si="0"/>
        <v>0</v>
      </c>
      <c r="D25" s="232">
        <v>0</v>
      </c>
      <c r="E25" s="187" t="str">
        <f t="shared" si="1"/>
        <v>Not Complied</v>
      </c>
    </row>
    <row r="26" spans="1:5" x14ac:dyDescent="0.45">
      <c r="A26" s="231"/>
      <c r="B26" s="232">
        <v>0</v>
      </c>
      <c r="C26" s="186">
        <f t="shared" si="0"/>
        <v>0</v>
      </c>
      <c r="D26" s="232">
        <v>0</v>
      </c>
      <c r="E26" s="187" t="str">
        <f t="shared" si="1"/>
        <v>Not Complied</v>
      </c>
    </row>
    <row r="27" spans="1:5" x14ac:dyDescent="0.45">
      <c r="A27" s="231"/>
      <c r="B27" s="232">
        <v>0</v>
      </c>
      <c r="C27" s="186">
        <f t="shared" si="0"/>
        <v>0</v>
      </c>
      <c r="D27" s="232">
        <v>0</v>
      </c>
      <c r="E27" s="187" t="str">
        <f t="shared" si="1"/>
        <v>Not Complied</v>
      </c>
    </row>
    <row r="28" spans="1:5" x14ac:dyDescent="0.45">
      <c r="A28" s="231"/>
      <c r="B28" s="232">
        <v>0</v>
      </c>
      <c r="C28" s="186">
        <f t="shared" si="0"/>
        <v>0</v>
      </c>
      <c r="D28" s="232">
        <v>0</v>
      </c>
      <c r="E28" s="187" t="str">
        <f t="shared" si="1"/>
        <v>Not Complied</v>
      </c>
    </row>
    <row r="29" spans="1:5" x14ac:dyDescent="0.45">
      <c r="A29" s="231"/>
      <c r="B29" s="232">
        <v>0</v>
      </c>
      <c r="C29" s="186">
        <f t="shared" si="0"/>
        <v>0</v>
      </c>
      <c r="D29" s="232">
        <v>0</v>
      </c>
      <c r="E29" s="187" t="str">
        <f t="shared" si="1"/>
        <v>Not Complied</v>
      </c>
    </row>
    <row r="30" spans="1:5" x14ac:dyDescent="0.45">
      <c r="A30" s="231"/>
      <c r="B30" s="232">
        <v>0</v>
      </c>
      <c r="C30" s="186">
        <f t="shared" si="0"/>
        <v>0</v>
      </c>
      <c r="D30" s="232">
        <v>0</v>
      </c>
      <c r="E30" s="187" t="str">
        <f t="shared" si="1"/>
        <v>Not Complied</v>
      </c>
    </row>
    <row r="31" spans="1:5" x14ac:dyDescent="0.45">
      <c r="A31" s="231"/>
      <c r="B31" s="232">
        <v>0</v>
      </c>
      <c r="C31" s="186">
        <f t="shared" si="0"/>
        <v>0</v>
      </c>
      <c r="D31" s="232">
        <v>0</v>
      </c>
      <c r="E31" s="187" t="str">
        <f t="shared" si="1"/>
        <v>Not Complied</v>
      </c>
    </row>
    <row r="32" spans="1:5" x14ac:dyDescent="0.45">
      <c r="A32" s="231"/>
      <c r="B32" s="232">
        <v>0</v>
      </c>
      <c r="C32" s="186">
        <f t="shared" si="0"/>
        <v>0</v>
      </c>
      <c r="D32" s="232">
        <v>0</v>
      </c>
      <c r="E32" s="187" t="str">
        <f t="shared" si="1"/>
        <v>Not Complied</v>
      </c>
    </row>
    <row r="33" spans="1:5" x14ac:dyDescent="0.45">
      <c r="A33" s="231"/>
      <c r="B33" s="232">
        <v>0</v>
      </c>
      <c r="C33" s="186">
        <f t="shared" si="0"/>
        <v>0</v>
      </c>
      <c r="D33" s="232">
        <v>0</v>
      </c>
      <c r="E33" s="187" t="str">
        <f t="shared" si="1"/>
        <v>Not Complied</v>
      </c>
    </row>
    <row r="34" spans="1:5" x14ac:dyDescent="0.45">
      <c r="A34" s="231"/>
      <c r="B34" s="232">
        <v>0</v>
      </c>
      <c r="C34" s="186">
        <f t="shared" si="0"/>
        <v>0</v>
      </c>
      <c r="D34" s="232">
        <v>0</v>
      </c>
      <c r="E34" s="187" t="str">
        <f t="shared" si="1"/>
        <v>Not Complied</v>
      </c>
    </row>
    <row r="35" spans="1:5" x14ac:dyDescent="0.45">
      <c r="A35" s="231"/>
      <c r="B35" s="232">
        <v>0</v>
      </c>
      <c r="C35" s="186">
        <f t="shared" si="0"/>
        <v>0</v>
      </c>
      <c r="D35" s="232">
        <v>0</v>
      </c>
      <c r="E35" s="187" t="str">
        <f t="shared" si="1"/>
        <v>Not Complied</v>
      </c>
    </row>
    <row r="36" spans="1:5" x14ac:dyDescent="0.45">
      <c r="A36" s="231"/>
      <c r="B36" s="232">
        <v>0</v>
      </c>
      <c r="C36" s="186">
        <f t="shared" si="0"/>
        <v>0</v>
      </c>
      <c r="D36" s="232">
        <v>0</v>
      </c>
      <c r="E36" s="187" t="str">
        <f t="shared" si="1"/>
        <v>Not Complied</v>
      </c>
    </row>
    <row r="37" spans="1:5" x14ac:dyDescent="0.45">
      <c r="A37" s="231"/>
      <c r="B37" s="232">
        <v>0</v>
      </c>
      <c r="C37" s="186">
        <f t="shared" si="0"/>
        <v>0</v>
      </c>
      <c r="D37" s="232">
        <v>0</v>
      </c>
      <c r="E37" s="187" t="str">
        <f t="shared" si="1"/>
        <v>Not Complied</v>
      </c>
    </row>
    <row r="38" spans="1:5" x14ac:dyDescent="0.45">
      <c r="A38" s="231"/>
      <c r="B38" s="232">
        <v>0</v>
      </c>
      <c r="C38" s="186">
        <f t="shared" si="0"/>
        <v>0</v>
      </c>
      <c r="D38" s="232">
        <v>0</v>
      </c>
      <c r="E38" s="187" t="str">
        <f t="shared" si="1"/>
        <v>Not Complied</v>
      </c>
    </row>
    <row r="39" spans="1:5" x14ac:dyDescent="0.45">
      <c r="A39" s="231"/>
      <c r="B39" s="232">
        <v>0</v>
      </c>
      <c r="C39" s="186">
        <f t="shared" si="0"/>
        <v>0</v>
      </c>
      <c r="D39" s="232">
        <v>0</v>
      </c>
      <c r="E39" s="187" t="str">
        <f t="shared" si="1"/>
        <v>Not Complied</v>
      </c>
    </row>
    <row r="40" spans="1:5" x14ac:dyDescent="0.45">
      <c r="A40" s="231"/>
      <c r="B40" s="232">
        <v>0</v>
      </c>
      <c r="C40" s="186">
        <f t="shared" si="0"/>
        <v>0</v>
      </c>
      <c r="D40" s="232">
        <v>0</v>
      </c>
      <c r="E40" s="187" t="str">
        <f t="shared" si="1"/>
        <v>Not Complied</v>
      </c>
    </row>
    <row r="41" spans="1:5" x14ac:dyDescent="0.45">
      <c r="A41" s="231"/>
      <c r="B41" s="232">
        <v>0</v>
      </c>
      <c r="C41" s="186">
        <f t="shared" si="0"/>
        <v>0</v>
      </c>
      <c r="D41" s="232">
        <v>0</v>
      </c>
      <c r="E41" s="187" t="str">
        <f t="shared" si="1"/>
        <v>Not Complied</v>
      </c>
    </row>
    <row r="42" spans="1:5" x14ac:dyDescent="0.45">
      <c r="A42" s="231"/>
      <c r="B42" s="232">
        <v>0</v>
      </c>
      <c r="C42" s="186">
        <f t="shared" si="0"/>
        <v>0</v>
      </c>
      <c r="D42" s="232">
        <v>0</v>
      </c>
      <c r="E42" s="187" t="str">
        <f t="shared" si="1"/>
        <v>Not Complied</v>
      </c>
    </row>
    <row r="43" spans="1:5" x14ac:dyDescent="0.45">
      <c r="A43" s="231"/>
      <c r="B43" s="232">
        <v>0</v>
      </c>
      <c r="C43" s="186">
        <f t="shared" si="0"/>
        <v>0</v>
      </c>
      <c r="D43" s="232">
        <v>0</v>
      </c>
      <c r="E43" s="187" t="str">
        <f t="shared" si="1"/>
        <v>Not Complied</v>
      </c>
    </row>
    <row r="44" spans="1:5" x14ac:dyDescent="0.45">
      <c r="A44" s="231"/>
      <c r="B44" s="232">
        <v>0</v>
      </c>
      <c r="C44" s="186">
        <f t="shared" si="0"/>
        <v>0</v>
      </c>
      <c r="D44" s="232">
        <v>0</v>
      </c>
      <c r="E44" s="187" t="str">
        <f t="shared" si="1"/>
        <v>Not Complied</v>
      </c>
    </row>
    <row r="45" spans="1:5" x14ac:dyDescent="0.45">
      <c r="A45" s="231"/>
      <c r="B45" s="232">
        <v>0</v>
      </c>
      <c r="C45" s="186">
        <f t="shared" si="0"/>
        <v>0</v>
      </c>
      <c r="D45" s="232">
        <v>0</v>
      </c>
      <c r="E45" s="187" t="str">
        <f t="shared" si="1"/>
        <v>Not Complied</v>
      </c>
    </row>
    <row r="46" spans="1:5" x14ac:dyDescent="0.45">
      <c r="A46" s="231"/>
      <c r="B46" s="232">
        <v>0</v>
      </c>
      <c r="C46" s="186">
        <f t="shared" si="0"/>
        <v>0</v>
      </c>
      <c r="D46" s="232">
        <v>0</v>
      </c>
      <c r="E46" s="187" t="str">
        <f t="shared" si="1"/>
        <v>Not Complied</v>
      </c>
    </row>
    <row r="47" spans="1:5" x14ac:dyDescent="0.45">
      <c r="A47" s="231"/>
      <c r="B47" s="232">
        <v>0</v>
      </c>
      <c r="C47" s="186">
        <f t="shared" si="0"/>
        <v>0</v>
      </c>
      <c r="D47" s="232">
        <v>0</v>
      </c>
      <c r="E47" s="187" t="str">
        <f t="shared" si="1"/>
        <v>Not Complied</v>
      </c>
    </row>
    <row r="48" spans="1:5" x14ac:dyDescent="0.45">
      <c r="A48" s="231"/>
      <c r="B48" s="232">
        <v>0</v>
      </c>
      <c r="C48" s="186">
        <f t="shared" si="0"/>
        <v>0</v>
      </c>
      <c r="D48" s="232">
        <v>0</v>
      </c>
      <c r="E48" s="187" t="str">
        <f t="shared" si="1"/>
        <v>Not Complied</v>
      </c>
    </row>
    <row r="49" spans="1:5" x14ac:dyDescent="0.45">
      <c r="A49" s="231"/>
      <c r="B49" s="232">
        <v>0</v>
      </c>
      <c r="C49" s="186">
        <f t="shared" si="0"/>
        <v>0</v>
      </c>
      <c r="D49" s="232">
        <v>0</v>
      </c>
      <c r="E49" s="187" t="str">
        <f t="shared" si="1"/>
        <v>Not Complied</v>
      </c>
    </row>
    <row r="50" spans="1:5" x14ac:dyDescent="0.45">
      <c r="A50" s="231"/>
      <c r="B50" s="232">
        <v>0</v>
      </c>
      <c r="C50" s="186">
        <f t="shared" si="0"/>
        <v>0</v>
      </c>
      <c r="D50" s="232">
        <v>0</v>
      </c>
      <c r="E50" s="187" t="str">
        <f t="shared" si="1"/>
        <v>Not Complied</v>
      </c>
    </row>
    <row r="51" spans="1:5" x14ac:dyDescent="0.45">
      <c r="A51" s="231"/>
      <c r="B51" s="232">
        <v>0</v>
      </c>
      <c r="C51" s="186">
        <f t="shared" si="0"/>
        <v>0</v>
      </c>
      <c r="D51" s="232">
        <v>0</v>
      </c>
      <c r="E51" s="187" t="str">
        <f t="shared" si="1"/>
        <v>Not Complied</v>
      </c>
    </row>
    <row r="52" spans="1:5" x14ac:dyDescent="0.45">
      <c r="A52" s="231"/>
      <c r="B52" s="232">
        <v>0</v>
      </c>
      <c r="C52" s="186">
        <f t="shared" si="0"/>
        <v>0</v>
      </c>
      <c r="D52" s="232">
        <v>0</v>
      </c>
      <c r="E52" s="187" t="str">
        <f t="shared" si="1"/>
        <v>Not Complied</v>
      </c>
    </row>
    <row r="53" spans="1:5" x14ac:dyDescent="0.45">
      <c r="A53" s="231"/>
      <c r="B53" s="232">
        <v>0</v>
      </c>
      <c r="C53" s="186">
        <f t="shared" si="0"/>
        <v>0</v>
      </c>
      <c r="D53" s="232">
        <v>0</v>
      </c>
      <c r="E53" s="187" t="str">
        <f t="shared" si="1"/>
        <v>Not Complied</v>
      </c>
    </row>
    <row r="54" spans="1:5" x14ac:dyDescent="0.45">
      <c r="A54" s="231"/>
      <c r="B54" s="232">
        <v>0</v>
      </c>
      <c r="C54" s="186">
        <f t="shared" si="0"/>
        <v>0</v>
      </c>
      <c r="D54" s="232">
        <v>0</v>
      </c>
      <c r="E54" s="187" t="str">
        <f t="shared" si="1"/>
        <v>Not Complied</v>
      </c>
    </row>
    <row r="55" spans="1:5" x14ac:dyDescent="0.45">
      <c r="A55" s="231"/>
      <c r="B55" s="232">
        <v>0</v>
      </c>
      <c r="C55" s="186">
        <f t="shared" si="0"/>
        <v>0</v>
      </c>
      <c r="D55" s="232">
        <v>0</v>
      </c>
      <c r="E55" s="187" t="str">
        <f t="shared" si="1"/>
        <v>Not Complied</v>
      </c>
    </row>
    <row r="56" spans="1:5" x14ac:dyDescent="0.45">
      <c r="A56" s="231"/>
      <c r="B56" s="232">
        <v>0</v>
      </c>
      <c r="C56" s="186">
        <f t="shared" si="0"/>
        <v>0</v>
      </c>
      <c r="D56" s="232">
        <v>0</v>
      </c>
      <c r="E56" s="187" t="str">
        <f t="shared" si="1"/>
        <v>Not Complied</v>
      </c>
    </row>
    <row r="57" spans="1:5" x14ac:dyDescent="0.45">
      <c r="A57" s="231"/>
      <c r="B57" s="232">
        <v>0</v>
      </c>
      <c r="C57" s="186">
        <f t="shared" si="0"/>
        <v>0</v>
      </c>
      <c r="D57" s="232">
        <v>0</v>
      </c>
      <c r="E57" s="187" t="str">
        <f t="shared" si="1"/>
        <v>Not Complied</v>
      </c>
    </row>
    <row r="58" spans="1:5" x14ac:dyDescent="0.45">
      <c r="A58" s="231"/>
      <c r="B58" s="232">
        <v>0</v>
      </c>
      <c r="C58" s="186">
        <f t="shared" si="0"/>
        <v>0</v>
      </c>
      <c r="D58" s="232">
        <v>0</v>
      </c>
      <c r="E58" s="187" t="str">
        <f t="shared" si="1"/>
        <v>Not Complied</v>
      </c>
    </row>
    <row r="59" spans="1:5" x14ac:dyDescent="0.45">
      <c r="A59" s="231"/>
      <c r="B59" s="232">
        <v>0</v>
      </c>
      <c r="C59" s="186">
        <f t="shared" si="0"/>
        <v>0</v>
      </c>
      <c r="D59" s="232">
        <v>0</v>
      </c>
      <c r="E59" s="187" t="str">
        <f t="shared" si="1"/>
        <v>Not Complied</v>
      </c>
    </row>
    <row r="60" spans="1:5" x14ac:dyDescent="0.45">
      <c r="A60" s="231"/>
      <c r="B60" s="232">
        <v>0</v>
      </c>
      <c r="C60" s="186">
        <f t="shared" si="0"/>
        <v>0</v>
      </c>
      <c r="D60" s="232">
        <v>0</v>
      </c>
      <c r="E60" s="187" t="str">
        <f t="shared" si="1"/>
        <v>Not Complied</v>
      </c>
    </row>
    <row r="61" spans="1:5" x14ac:dyDescent="0.45">
      <c r="A61" s="231"/>
      <c r="B61" s="232">
        <v>0</v>
      </c>
      <c r="C61" s="186">
        <f t="shared" si="0"/>
        <v>0</v>
      </c>
      <c r="D61" s="232">
        <v>0</v>
      </c>
      <c r="E61" s="187" t="str">
        <f t="shared" si="1"/>
        <v>Not Complied</v>
      </c>
    </row>
    <row r="62" spans="1:5" x14ac:dyDescent="0.45">
      <c r="A62" s="231"/>
      <c r="B62" s="232">
        <v>0</v>
      </c>
      <c r="C62" s="186">
        <f t="shared" si="0"/>
        <v>0</v>
      </c>
      <c r="D62" s="232">
        <v>0</v>
      </c>
      <c r="E62" s="187" t="str">
        <f t="shared" si="1"/>
        <v>Not Complied</v>
      </c>
    </row>
    <row r="63" spans="1:5" x14ac:dyDescent="0.45">
      <c r="A63" s="231"/>
      <c r="B63" s="232">
        <v>0</v>
      </c>
      <c r="C63" s="186">
        <f t="shared" si="0"/>
        <v>0</v>
      </c>
      <c r="D63" s="232">
        <v>0</v>
      </c>
      <c r="E63" s="187" t="str">
        <f t="shared" si="1"/>
        <v>Not Complied</v>
      </c>
    </row>
    <row r="64" spans="1:5" x14ac:dyDescent="0.45">
      <c r="A64" s="231"/>
      <c r="B64" s="232">
        <v>0</v>
      </c>
      <c r="C64" s="186">
        <f t="shared" si="0"/>
        <v>0</v>
      </c>
      <c r="D64" s="232">
        <v>0</v>
      </c>
      <c r="E64" s="187" t="str">
        <f t="shared" si="1"/>
        <v>Not Complied</v>
      </c>
    </row>
    <row r="65" spans="1:5" x14ac:dyDescent="0.45">
      <c r="A65" s="231"/>
      <c r="B65" s="232">
        <v>0</v>
      </c>
      <c r="C65" s="186">
        <f t="shared" si="0"/>
        <v>0</v>
      </c>
      <c r="D65" s="232">
        <v>0</v>
      </c>
      <c r="E65" s="187" t="str">
        <f t="shared" si="1"/>
        <v>Not Complied</v>
      </c>
    </row>
    <row r="66" spans="1:5" x14ac:dyDescent="0.45">
      <c r="A66" s="231"/>
      <c r="B66" s="232">
        <v>0</v>
      </c>
      <c r="C66" s="186">
        <f t="shared" si="0"/>
        <v>0</v>
      </c>
      <c r="D66" s="232">
        <v>0</v>
      </c>
      <c r="E66" s="187" t="str">
        <f t="shared" si="1"/>
        <v>Not Complied</v>
      </c>
    </row>
    <row r="67" spans="1:5" x14ac:dyDescent="0.45">
      <c r="A67" s="231"/>
      <c r="B67" s="232">
        <v>0</v>
      </c>
      <c r="C67" s="186">
        <f t="shared" si="0"/>
        <v>0</v>
      </c>
      <c r="D67" s="232">
        <v>0</v>
      </c>
      <c r="E67" s="187" t="str">
        <f t="shared" si="1"/>
        <v>Not Complied</v>
      </c>
    </row>
    <row r="68" spans="1:5" x14ac:dyDescent="0.45">
      <c r="A68" s="231"/>
      <c r="B68" s="232">
        <v>0</v>
      </c>
      <c r="C68" s="186">
        <f t="shared" si="0"/>
        <v>0</v>
      </c>
      <c r="D68" s="232">
        <v>0</v>
      </c>
      <c r="E68" s="187" t="str">
        <f t="shared" si="1"/>
        <v>Not Complied</v>
      </c>
    </row>
    <row r="69" spans="1:5" x14ac:dyDescent="0.45">
      <c r="A69" s="231"/>
      <c r="B69" s="232">
        <v>0</v>
      </c>
      <c r="C69" s="186">
        <f t="shared" ref="C69:C103" si="2">B69*0.1</f>
        <v>0</v>
      </c>
      <c r="D69" s="232">
        <v>0</v>
      </c>
      <c r="E69" s="187" t="str">
        <f t="shared" ref="E69:E103" si="3">IF(B69=0,"Not Complied",IF(D69&lt;C69,"Not Complied",IF(D69=C69,"Complied",IF(D69&gt;C69,"Complied"))))</f>
        <v>Not Complied</v>
      </c>
    </row>
    <row r="70" spans="1:5" x14ac:dyDescent="0.45">
      <c r="A70" s="231"/>
      <c r="B70" s="232">
        <v>0</v>
      </c>
      <c r="C70" s="186">
        <f t="shared" si="2"/>
        <v>0</v>
      </c>
      <c r="D70" s="232">
        <v>0</v>
      </c>
      <c r="E70" s="187" t="str">
        <f t="shared" si="3"/>
        <v>Not Complied</v>
      </c>
    </row>
    <row r="71" spans="1:5" x14ac:dyDescent="0.45">
      <c r="A71" s="231"/>
      <c r="B71" s="232">
        <v>0</v>
      </c>
      <c r="C71" s="186">
        <f t="shared" si="2"/>
        <v>0</v>
      </c>
      <c r="D71" s="232">
        <v>0</v>
      </c>
      <c r="E71" s="187" t="str">
        <f t="shared" si="3"/>
        <v>Not Complied</v>
      </c>
    </row>
    <row r="72" spans="1:5" x14ac:dyDescent="0.45">
      <c r="A72" s="231"/>
      <c r="B72" s="232">
        <v>0</v>
      </c>
      <c r="C72" s="186">
        <f t="shared" si="2"/>
        <v>0</v>
      </c>
      <c r="D72" s="232">
        <v>0</v>
      </c>
      <c r="E72" s="187" t="str">
        <f t="shared" si="3"/>
        <v>Not Complied</v>
      </c>
    </row>
    <row r="73" spans="1:5" x14ac:dyDescent="0.45">
      <c r="A73" s="231"/>
      <c r="B73" s="232">
        <v>0</v>
      </c>
      <c r="C73" s="186">
        <f t="shared" si="2"/>
        <v>0</v>
      </c>
      <c r="D73" s="232">
        <v>0</v>
      </c>
      <c r="E73" s="187" t="str">
        <f t="shared" si="3"/>
        <v>Not Complied</v>
      </c>
    </row>
    <row r="74" spans="1:5" x14ac:dyDescent="0.45">
      <c r="A74" s="231"/>
      <c r="B74" s="232">
        <v>0</v>
      </c>
      <c r="C74" s="186">
        <f t="shared" si="2"/>
        <v>0</v>
      </c>
      <c r="D74" s="232">
        <v>0</v>
      </c>
      <c r="E74" s="187" t="str">
        <f t="shared" si="3"/>
        <v>Not Complied</v>
      </c>
    </row>
    <row r="75" spans="1:5" x14ac:dyDescent="0.45">
      <c r="A75" s="231"/>
      <c r="B75" s="232">
        <v>0</v>
      </c>
      <c r="C75" s="186">
        <f t="shared" si="2"/>
        <v>0</v>
      </c>
      <c r="D75" s="232">
        <v>0</v>
      </c>
      <c r="E75" s="187" t="str">
        <f t="shared" si="3"/>
        <v>Not Complied</v>
      </c>
    </row>
    <row r="76" spans="1:5" x14ac:dyDescent="0.45">
      <c r="A76" s="231"/>
      <c r="B76" s="232">
        <v>0</v>
      </c>
      <c r="C76" s="186">
        <f t="shared" si="2"/>
        <v>0</v>
      </c>
      <c r="D76" s="232">
        <v>0</v>
      </c>
      <c r="E76" s="187" t="str">
        <f t="shared" si="3"/>
        <v>Not Complied</v>
      </c>
    </row>
    <row r="77" spans="1:5" x14ac:dyDescent="0.45">
      <c r="A77" s="231"/>
      <c r="B77" s="232">
        <v>0</v>
      </c>
      <c r="C77" s="186">
        <f t="shared" si="2"/>
        <v>0</v>
      </c>
      <c r="D77" s="232">
        <v>0</v>
      </c>
      <c r="E77" s="187" t="str">
        <f t="shared" si="3"/>
        <v>Not Complied</v>
      </c>
    </row>
    <row r="78" spans="1:5" x14ac:dyDescent="0.45">
      <c r="A78" s="231"/>
      <c r="B78" s="232">
        <v>0</v>
      </c>
      <c r="C78" s="186">
        <f t="shared" si="2"/>
        <v>0</v>
      </c>
      <c r="D78" s="232">
        <v>0</v>
      </c>
      <c r="E78" s="187" t="str">
        <f t="shared" si="3"/>
        <v>Not Complied</v>
      </c>
    </row>
    <row r="79" spans="1:5" x14ac:dyDescent="0.45">
      <c r="A79" s="231"/>
      <c r="B79" s="232">
        <v>0</v>
      </c>
      <c r="C79" s="186">
        <f t="shared" si="2"/>
        <v>0</v>
      </c>
      <c r="D79" s="232">
        <v>0</v>
      </c>
      <c r="E79" s="187" t="str">
        <f t="shared" si="3"/>
        <v>Not Complied</v>
      </c>
    </row>
    <row r="80" spans="1:5" x14ac:dyDescent="0.45">
      <c r="A80" s="231"/>
      <c r="B80" s="232">
        <v>0</v>
      </c>
      <c r="C80" s="186">
        <f t="shared" si="2"/>
        <v>0</v>
      </c>
      <c r="D80" s="232">
        <v>0</v>
      </c>
      <c r="E80" s="187" t="str">
        <f t="shared" si="3"/>
        <v>Not Complied</v>
      </c>
    </row>
    <row r="81" spans="1:5" x14ac:dyDescent="0.45">
      <c r="A81" s="231"/>
      <c r="B81" s="232">
        <v>0</v>
      </c>
      <c r="C81" s="186">
        <f t="shared" si="2"/>
        <v>0</v>
      </c>
      <c r="D81" s="232">
        <v>0</v>
      </c>
      <c r="E81" s="187" t="str">
        <f t="shared" si="3"/>
        <v>Not Complied</v>
      </c>
    </row>
    <row r="82" spans="1:5" x14ac:dyDescent="0.45">
      <c r="A82" s="231"/>
      <c r="B82" s="232">
        <v>0</v>
      </c>
      <c r="C82" s="186">
        <f t="shared" si="2"/>
        <v>0</v>
      </c>
      <c r="D82" s="232">
        <v>0</v>
      </c>
      <c r="E82" s="187" t="str">
        <f t="shared" si="3"/>
        <v>Not Complied</v>
      </c>
    </row>
    <row r="83" spans="1:5" x14ac:dyDescent="0.45">
      <c r="A83" s="231"/>
      <c r="B83" s="232">
        <v>0</v>
      </c>
      <c r="C83" s="186">
        <f t="shared" si="2"/>
        <v>0</v>
      </c>
      <c r="D83" s="232">
        <v>0</v>
      </c>
      <c r="E83" s="187" t="str">
        <f t="shared" si="3"/>
        <v>Not Complied</v>
      </c>
    </row>
    <row r="84" spans="1:5" x14ac:dyDescent="0.45">
      <c r="A84" s="231"/>
      <c r="B84" s="232">
        <v>0</v>
      </c>
      <c r="C84" s="186">
        <f t="shared" si="2"/>
        <v>0</v>
      </c>
      <c r="D84" s="232">
        <v>0</v>
      </c>
      <c r="E84" s="187" t="str">
        <f t="shared" si="3"/>
        <v>Not Complied</v>
      </c>
    </row>
    <row r="85" spans="1:5" x14ac:dyDescent="0.45">
      <c r="A85" s="231"/>
      <c r="B85" s="232">
        <v>0</v>
      </c>
      <c r="C85" s="186">
        <f t="shared" si="2"/>
        <v>0</v>
      </c>
      <c r="D85" s="232">
        <v>0</v>
      </c>
      <c r="E85" s="187" t="str">
        <f t="shared" si="3"/>
        <v>Not Complied</v>
      </c>
    </row>
    <row r="86" spans="1:5" x14ac:dyDescent="0.45">
      <c r="A86" s="231"/>
      <c r="B86" s="232">
        <v>0</v>
      </c>
      <c r="C86" s="186">
        <f t="shared" si="2"/>
        <v>0</v>
      </c>
      <c r="D86" s="232">
        <v>0</v>
      </c>
      <c r="E86" s="187" t="str">
        <f t="shared" si="3"/>
        <v>Not Complied</v>
      </c>
    </row>
    <row r="87" spans="1:5" x14ac:dyDescent="0.45">
      <c r="A87" s="231"/>
      <c r="B87" s="232">
        <v>0</v>
      </c>
      <c r="C87" s="186">
        <f t="shared" si="2"/>
        <v>0</v>
      </c>
      <c r="D87" s="232">
        <v>0</v>
      </c>
      <c r="E87" s="187" t="str">
        <f t="shared" si="3"/>
        <v>Not Complied</v>
      </c>
    </row>
    <row r="88" spans="1:5" x14ac:dyDescent="0.45">
      <c r="A88" s="231"/>
      <c r="B88" s="232">
        <v>0</v>
      </c>
      <c r="C88" s="186">
        <f t="shared" si="2"/>
        <v>0</v>
      </c>
      <c r="D88" s="232">
        <v>0</v>
      </c>
      <c r="E88" s="187" t="str">
        <f t="shared" si="3"/>
        <v>Not Complied</v>
      </c>
    </row>
    <row r="89" spans="1:5" x14ac:dyDescent="0.45">
      <c r="A89" s="231"/>
      <c r="B89" s="232">
        <v>0</v>
      </c>
      <c r="C89" s="186">
        <f t="shared" si="2"/>
        <v>0</v>
      </c>
      <c r="D89" s="232">
        <v>0</v>
      </c>
      <c r="E89" s="187" t="str">
        <f t="shared" si="3"/>
        <v>Not Complied</v>
      </c>
    </row>
    <row r="90" spans="1:5" x14ac:dyDescent="0.45">
      <c r="A90" s="231"/>
      <c r="B90" s="232">
        <v>0</v>
      </c>
      <c r="C90" s="186">
        <f t="shared" si="2"/>
        <v>0</v>
      </c>
      <c r="D90" s="232">
        <v>0</v>
      </c>
      <c r="E90" s="187" t="str">
        <f t="shared" si="3"/>
        <v>Not Complied</v>
      </c>
    </row>
    <row r="91" spans="1:5" x14ac:dyDescent="0.45">
      <c r="A91" s="231"/>
      <c r="B91" s="232">
        <v>0</v>
      </c>
      <c r="C91" s="186">
        <f t="shared" si="2"/>
        <v>0</v>
      </c>
      <c r="D91" s="232">
        <v>0</v>
      </c>
      <c r="E91" s="187" t="str">
        <f t="shared" si="3"/>
        <v>Not Complied</v>
      </c>
    </row>
    <row r="92" spans="1:5" x14ac:dyDescent="0.45">
      <c r="A92" s="231"/>
      <c r="B92" s="232">
        <v>0</v>
      </c>
      <c r="C92" s="186">
        <f t="shared" si="2"/>
        <v>0</v>
      </c>
      <c r="D92" s="232">
        <v>0</v>
      </c>
      <c r="E92" s="187" t="str">
        <f t="shared" si="3"/>
        <v>Not Complied</v>
      </c>
    </row>
    <row r="93" spans="1:5" x14ac:dyDescent="0.45">
      <c r="A93" s="231"/>
      <c r="B93" s="232">
        <v>0</v>
      </c>
      <c r="C93" s="186">
        <f t="shared" si="2"/>
        <v>0</v>
      </c>
      <c r="D93" s="232">
        <v>0</v>
      </c>
      <c r="E93" s="187" t="str">
        <f t="shared" si="3"/>
        <v>Not Complied</v>
      </c>
    </row>
    <row r="94" spans="1:5" x14ac:dyDescent="0.45">
      <c r="A94" s="231"/>
      <c r="B94" s="232">
        <v>0</v>
      </c>
      <c r="C94" s="186">
        <f t="shared" si="2"/>
        <v>0</v>
      </c>
      <c r="D94" s="232">
        <v>0</v>
      </c>
      <c r="E94" s="187" t="str">
        <f t="shared" si="3"/>
        <v>Not Complied</v>
      </c>
    </row>
    <row r="95" spans="1:5" x14ac:dyDescent="0.45">
      <c r="A95" s="231"/>
      <c r="B95" s="232">
        <v>0</v>
      </c>
      <c r="C95" s="186">
        <f t="shared" si="2"/>
        <v>0</v>
      </c>
      <c r="D95" s="232">
        <v>0</v>
      </c>
      <c r="E95" s="187" t="str">
        <f t="shared" si="3"/>
        <v>Not Complied</v>
      </c>
    </row>
    <row r="96" spans="1:5" x14ac:dyDescent="0.45">
      <c r="A96" s="231"/>
      <c r="B96" s="232">
        <v>0</v>
      </c>
      <c r="C96" s="186">
        <f t="shared" si="2"/>
        <v>0</v>
      </c>
      <c r="D96" s="232">
        <v>0</v>
      </c>
      <c r="E96" s="187" t="str">
        <f t="shared" si="3"/>
        <v>Not Complied</v>
      </c>
    </row>
    <row r="97" spans="1:5" x14ac:dyDescent="0.45">
      <c r="A97" s="231"/>
      <c r="B97" s="232">
        <v>0</v>
      </c>
      <c r="C97" s="186">
        <f t="shared" si="2"/>
        <v>0</v>
      </c>
      <c r="D97" s="232">
        <v>0</v>
      </c>
      <c r="E97" s="187" t="str">
        <f t="shared" si="3"/>
        <v>Not Complied</v>
      </c>
    </row>
    <row r="98" spans="1:5" x14ac:dyDescent="0.45">
      <c r="A98" s="231"/>
      <c r="B98" s="232">
        <v>0</v>
      </c>
      <c r="C98" s="186">
        <f t="shared" si="2"/>
        <v>0</v>
      </c>
      <c r="D98" s="232">
        <v>0</v>
      </c>
      <c r="E98" s="187" t="str">
        <f t="shared" si="3"/>
        <v>Not Complied</v>
      </c>
    </row>
    <row r="99" spans="1:5" x14ac:dyDescent="0.45">
      <c r="A99" s="231"/>
      <c r="B99" s="232">
        <v>0</v>
      </c>
      <c r="C99" s="186">
        <f t="shared" si="2"/>
        <v>0</v>
      </c>
      <c r="D99" s="232">
        <v>0</v>
      </c>
      <c r="E99" s="187" t="str">
        <f t="shared" si="3"/>
        <v>Not Complied</v>
      </c>
    </row>
    <row r="100" spans="1:5" x14ac:dyDescent="0.45">
      <c r="A100" s="231"/>
      <c r="B100" s="232">
        <v>0</v>
      </c>
      <c r="C100" s="186">
        <f t="shared" si="2"/>
        <v>0</v>
      </c>
      <c r="D100" s="232">
        <v>0</v>
      </c>
      <c r="E100" s="187" t="str">
        <f t="shared" si="3"/>
        <v>Not Complied</v>
      </c>
    </row>
    <row r="101" spans="1:5" x14ac:dyDescent="0.45">
      <c r="A101" s="231"/>
      <c r="B101" s="232">
        <v>0</v>
      </c>
      <c r="C101" s="186">
        <f t="shared" si="2"/>
        <v>0</v>
      </c>
      <c r="D101" s="232">
        <v>0</v>
      </c>
      <c r="E101" s="187" t="str">
        <f t="shared" si="3"/>
        <v>Not Complied</v>
      </c>
    </row>
    <row r="102" spans="1:5" x14ac:dyDescent="0.45">
      <c r="A102" s="231"/>
      <c r="B102" s="232">
        <v>0</v>
      </c>
      <c r="C102" s="186">
        <f t="shared" si="2"/>
        <v>0</v>
      </c>
      <c r="D102" s="232">
        <v>0</v>
      </c>
      <c r="E102" s="187" t="str">
        <f t="shared" si="3"/>
        <v>Not Complied</v>
      </c>
    </row>
    <row r="103" spans="1:5" x14ac:dyDescent="0.45">
      <c r="A103" s="231"/>
      <c r="B103" s="232">
        <v>0</v>
      </c>
      <c r="C103" s="186">
        <f t="shared" si="2"/>
        <v>0</v>
      </c>
      <c r="D103" s="232">
        <v>0</v>
      </c>
      <c r="E103" s="187" t="str">
        <f t="shared" si="3"/>
        <v>Not Complied</v>
      </c>
    </row>
    <row r="104" spans="1:5" x14ac:dyDescent="0.45">
      <c r="A104" s="173" t="s">
        <v>154</v>
      </c>
    </row>
  </sheetData>
  <hyperlinks>
    <hyperlink ref="A104" location="Architectural!A1" display="Return to Architectural GB Checklist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4" sqref="A4"/>
    </sheetView>
  </sheetViews>
  <sheetFormatPr defaultRowHeight="14.25" x14ac:dyDescent="0.45"/>
  <cols>
    <col min="1" max="1" width="34.1328125" bestFit="1" customWidth="1"/>
    <col min="2" max="2" width="13" bestFit="1" customWidth="1"/>
    <col min="3" max="4" width="18.46484375" bestFit="1" customWidth="1"/>
  </cols>
  <sheetData>
    <row r="1" spans="1:4" x14ac:dyDescent="0.45">
      <c r="A1" s="169" t="s">
        <v>173</v>
      </c>
      <c r="B1" s="169"/>
    </row>
    <row r="2" spans="1:4" x14ac:dyDescent="0.45">
      <c r="A2" s="220" t="s">
        <v>174</v>
      </c>
      <c r="B2" s="220" t="s">
        <v>204</v>
      </c>
      <c r="C2" s="220" t="s">
        <v>175</v>
      </c>
      <c r="D2" s="220" t="s">
        <v>176</v>
      </c>
    </row>
    <row r="3" spans="1:4" x14ac:dyDescent="0.45">
      <c r="A3" s="187" t="s">
        <v>202</v>
      </c>
      <c r="B3" s="187" t="s">
        <v>203</v>
      </c>
      <c r="C3" s="187" t="s">
        <v>203</v>
      </c>
      <c r="D3" s="187">
        <v>0.25</v>
      </c>
    </row>
    <row r="4" spans="1:4" x14ac:dyDescent="0.45">
      <c r="A4" s="231"/>
      <c r="B4" s="232">
        <v>0</v>
      </c>
      <c r="C4" s="186">
        <f>IFERROR(VLOOKUP(A4,Sheet1!F2:G24,2,FALSE),0)</f>
        <v>0</v>
      </c>
      <c r="D4" s="186">
        <f>C4/25.44*B4</f>
        <v>0</v>
      </c>
    </row>
    <row r="5" spans="1:4" x14ac:dyDescent="0.45">
      <c r="A5" s="231"/>
      <c r="B5" s="232">
        <v>0</v>
      </c>
      <c r="C5" s="186">
        <f>IFERROR(VLOOKUP(A5,Sheet1!F3:G25,2,FALSE),0)</f>
        <v>0</v>
      </c>
      <c r="D5" s="186">
        <f t="shared" ref="D5:D8" si="0">C5/25.44*B5</f>
        <v>0</v>
      </c>
    </row>
    <row r="6" spans="1:4" x14ac:dyDescent="0.45">
      <c r="A6" s="231"/>
      <c r="B6" s="232">
        <v>0</v>
      </c>
      <c r="C6" s="186">
        <f>IFERROR(VLOOKUP(A6,Sheet1!F4:G26,2,FALSE),0)</f>
        <v>0</v>
      </c>
      <c r="D6" s="186">
        <f t="shared" si="0"/>
        <v>0</v>
      </c>
    </row>
    <row r="7" spans="1:4" x14ac:dyDescent="0.45">
      <c r="A7" s="231"/>
      <c r="B7" s="232">
        <v>0</v>
      </c>
      <c r="C7" s="186">
        <f>IFERROR(VLOOKUP(A7,Sheet1!F5:G27,2,FALSE),0)</f>
        <v>0</v>
      </c>
      <c r="D7" s="186">
        <f t="shared" si="0"/>
        <v>0</v>
      </c>
    </row>
    <row r="8" spans="1:4" x14ac:dyDescent="0.45">
      <c r="A8" s="231"/>
      <c r="B8" s="232">
        <v>0</v>
      </c>
      <c r="C8" s="186">
        <f>IFERROR(VLOOKUP(A8,Sheet1!F6:G28,2,FALSE),0)</f>
        <v>0</v>
      </c>
      <c r="D8" s="186">
        <f t="shared" si="0"/>
        <v>0</v>
      </c>
    </row>
    <row r="9" spans="1:4" x14ac:dyDescent="0.45">
      <c r="A9" s="187" t="s">
        <v>205</v>
      </c>
      <c r="B9" s="187" t="s">
        <v>203</v>
      </c>
      <c r="C9" s="187" t="s">
        <v>203</v>
      </c>
      <c r="D9" s="187">
        <v>0.92</v>
      </c>
    </row>
    <row r="10" spans="1:4" x14ac:dyDescent="0.45">
      <c r="A10" s="169" t="s">
        <v>164</v>
      </c>
      <c r="D10">
        <f>SUM(D3:D9)</f>
        <v>1.17</v>
      </c>
    </row>
    <row r="11" spans="1:4" x14ac:dyDescent="0.45">
      <c r="A11" s="173" t="s">
        <v>154</v>
      </c>
    </row>
  </sheetData>
  <dataValidations count="1">
    <dataValidation type="list" allowBlank="1" showInputMessage="1" showErrorMessage="1" sqref="A4:A8">
      <formula1>Insulation</formula1>
    </dataValidation>
  </dataValidations>
  <hyperlinks>
    <hyperlink ref="A11" location="Architectural!A1" display="Return to Architectural GB Checklist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3" sqref="P13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A3" sqref="A3"/>
    </sheetView>
  </sheetViews>
  <sheetFormatPr defaultRowHeight="14.25" x14ac:dyDescent="0.45"/>
  <cols>
    <col min="1" max="1" width="29.33203125" bestFit="1" customWidth="1"/>
    <col min="2" max="2" width="16" bestFit="1" customWidth="1"/>
    <col min="3" max="3" width="31.1328125" customWidth="1"/>
    <col min="4" max="4" width="20.53125" customWidth="1"/>
  </cols>
  <sheetData>
    <row r="1" spans="1:4" x14ac:dyDescent="0.45">
      <c r="A1" s="169" t="s">
        <v>207</v>
      </c>
    </row>
    <row r="2" spans="1:4" s="181" customFormat="1" ht="28.5" x14ac:dyDescent="0.45">
      <c r="A2" s="170" t="s">
        <v>208</v>
      </c>
      <c r="B2" s="172" t="s">
        <v>209</v>
      </c>
      <c r="C2" s="172" t="s">
        <v>210</v>
      </c>
      <c r="D2" s="172" t="s">
        <v>211</v>
      </c>
    </row>
    <row r="3" spans="1:4" x14ac:dyDescent="0.45">
      <c r="A3" s="231"/>
      <c r="B3" s="232">
        <v>0</v>
      </c>
      <c r="C3" s="186">
        <f>B3*IFERROR(VLOOKUP(A3,Sheet1!H2:I7,2,FALSE),0)</f>
        <v>0</v>
      </c>
      <c r="D3" s="232">
        <v>0</v>
      </c>
    </row>
    <row r="4" spans="1:4" x14ac:dyDescent="0.45">
      <c r="A4" s="173" t="s">
        <v>154</v>
      </c>
      <c r="D4" s="223" t="str">
        <f>IF(D3=0,"Not Complied",IF(D3&lt;C3,"Not Complied",IF(D3=C3,"Complied",IF(D3&gt;C3,"Complied"))))</f>
        <v>Not Complied</v>
      </c>
    </row>
  </sheetData>
  <dataValidations count="1">
    <dataValidation type="list" allowBlank="1" showInputMessage="1" showErrorMessage="1" sqref="A3">
      <formula1>Use_Occupancy</formula1>
    </dataValidation>
  </dataValidations>
  <hyperlinks>
    <hyperlink ref="A4" location="Architectural!A1" display="Return to Architectural GB Checklist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3" sqref="A3"/>
    </sheetView>
  </sheetViews>
  <sheetFormatPr defaultRowHeight="14.25" x14ac:dyDescent="0.45"/>
  <cols>
    <col min="1" max="1" width="32.73046875" bestFit="1" customWidth="1"/>
    <col min="2" max="2" width="7.33203125" bestFit="1" customWidth="1"/>
    <col min="3" max="3" width="22.1328125" bestFit="1" customWidth="1"/>
    <col min="4" max="4" width="22.265625" bestFit="1" customWidth="1"/>
    <col min="5" max="5" width="28.9296875" bestFit="1" customWidth="1"/>
    <col min="6" max="6" width="23.265625" bestFit="1" customWidth="1"/>
    <col min="7" max="7" width="23.06640625" bestFit="1" customWidth="1"/>
  </cols>
  <sheetData>
    <row r="1" spans="1:7" x14ac:dyDescent="0.45">
      <c r="A1" s="169" t="s">
        <v>220</v>
      </c>
    </row>
    <row r="2" spans="1:7" s="181" customFormat="1" ht="42.75" x14ac:dyDescent="0.45">
      <c r="A2" s="222" t="s">
        <v>221</v>
      </c>
      <c r="B2" s="172" t="s">
        <v>222</v>
      </c>
      <c r="C2" s="172" t="s">
        <v>223</v>
      </c>
      <c r="D2" s="172" t="s">
        <v>224</v>
      </c>
      <c r="E2" s="172" t="s">
        <v>225</v>
      </c>
      <c r="F2" s="172" t="s">
        <v>226</v>
      </c>
      <c r="G2" s="172" t="s">
        <v>227</v>
      </c>
    </row>
    <row r="3" spans="1:7" x14ac:dyDescent="0.45">
      <c r="A3" s="231"/>
      <c r="B3" s="232">
        <v>0</v>
      </c>
      <c r="C3" s="232">
        <v>0</v>
      </c>
      <c r="D3" s="232">
        <v>0</v>
      </c>
      <c r="E3" s="232">
        <v>0</v>
      </c>
      <c r="F3" s="186">
        <f>0.5*E3</f>
        <v>0</v>
      </c>
      <c r="G3" s="232">
        <v>0</v>
      </c>
    </row>
    <row r="4" spans="1:7" x14ac:dyDescent="0.45">
      <c r="A4" s="227" t="str">
        <f>IF(B4&gt;0,"Not Complied","Complied")</f>
        <v>Not Complied</v>
      </c>
      <c r="B4" s="228">
        <f>COUNTIF(D4:G4,"Not Complied")</f>
        <v>2</v>
      </c>
      <c r="D4" s="229" t="str">
        <f>IF(D3=0,"Not Complied",IF(D3&lt;C3,"Not Complied",IF(D3=C3,"Complied",IF(D3&gt;C3,"Complied"))))</f>
        <v>Not Complied</v>
      </c>
      <c r="G4" s="229" t="str">
        <f>IF(G3=0,"Not Complied",IF(G3&lt;F3,"Not Complied",IF(G3=F3,"Complied",IF(G3&gt;F3,"Complied"))))</f>
        <v>Not Complied</v>
      </c>
    </row>
    <row r="5" spans="1:7" x14ac:dyDescent="0.45">
      <c r="A5" s="173" t="s">
        <v>154</v>
      </c>
    </row>
  </sheetData>
  <dataValidations count="1">
    <dataValidation type="list" allowBlank="1" showInputMessage="1" showErrorMessage="1" sqref="A3">
      <formula1>Use_Occupancy</formula1>
    </dataValidation>
  </dataValidations>
  <hyperlinks>
    <hyperlink ref="A5" location="Architectural!A1" display="Return to Architectural GB Checklist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2" sqref="E2:E9"/>
    </sheetView>
  </sheetViews>
  <sheetFormatPr defaultRowHeight="14.25" x14ac:dyDescent="0.45"/>
  <cols>
    <col min="1" max="1" width="13.265625" customWidth="1"/>
    <col min="2" max="2" width="12.73046875" customWidth="1"/>
    <col min="3" max="3" width="11.59765625" customWidth="1"/>
    <col min="4" max="4" width="13" customWidth="1"/>
    <col min="6" max="6" width="19.06640625" bestFit="1" customWidth="1"/>
    <col min="7" max="7" width="22.265625" bestFit="1" customWidth="1"/>
    <col min="8" max="8" width="14.59765625" bestFit="1" customWidth="1"/>
    <col min="9" max="9" width="11.53125" customWidth="1"/>
  </cols>
  <sheetData>
    <row r="1" spans="1:9" x14ac:dyDescent="0.45">
      <c r="A1" s="169" t="s">
        <v>117</v>
      </c>
      <c r="B1" s="169" t="s">
        <v>119</v>
      </c>
      <c r="C1" s="169" t="s">
        <v>130</v>
      </c>
      <c r="D1" s="169" t="s">
        <v>133</v>
      </c>
      <c r="E1" s="169" t="s">
        <v>157</v>
      </c>
      <c r="F1" s="169" t="s">
        <v>177</v>
      </c>
      <c r="G1" s="169" t="s">
        <v>178</v>
      </c>
      <c r="H1" s="169" t="s">
        <v>212</v>
      </c>
      <c r="I1" s="169" t="s">
        <v>219</v>
      </c>
    </row>
    <row r="2" spans="1:9" x14ac:dyDescent="0.45">
      <c r="A2" s="104" t="s">
        <v>117</v>
      </c>
      <c r="B2" s="104" t="s">
        <v>119</v>
      </c>
      <c r="C2" s="104" t="s">
        <v>121</v>
      </c>
      <c r="D2" s="104" t="s">
        <v>133</v>
      </c>
      <c r="E2" s="174" t="s">
        <v>155</v>
      </c>
      <c r="F2" s="104" t="s">
        <v>179</v>
      </c>
      <c r="G2">
        <v>5.6</v>
      </c>
      <c r="H2" s="104" t="s">
        <v>214</v>
      </c>
      <c r="I2">
        <f>1/2500*1.5</f>
        <v>6.0000000000000006E-4</v>
      </c>
    </row>
    <row r="3" spans="1:9" x14ac:dyDescent="0.45">
      <c r="A3" s="104" t="s">
        <v>118</v>
      </c>
      <c r="B3" s="104" t="s">
        <v>120</v>
      </c>
      <c r="C3" s="104" t="s">
        <v>122</v>
      </c>
      <c r="D3" s="104" t="s">
        <v>134</v>
      </c>
      <c r="E3" s="174" t="s">
        <v>156</v>
      </c>
      <c r="F3" s="104" t="s">
        <v>180</v>
      </c>
      <c r="G3">
        <v>5.6</v>
      </c>
      <c r="H3" s="104" t="s">
        <v>213</v>
      </c>
      <c r="I3">
        <f>1/2500*1.5</f>
        <v>6.0000000000000006E-4</v>
      </c>
    </row>
    <row r="4" spans="1:9" x14ac:dyDescent="0.45">
      <c r="A4" s="104" t="s">
        <v>123</v>
      </c>
      <c r="B4" s="104" t="s">
        <v>131</v>
      </c>
      <c r="C4" s="104"/>
      <c r="E4" s="175" t="s">
        <v>158</v>
      </c>
      <c r="F4" s="104" t="s">
        <v>181</v>
      </c>
      <c r="G4">
        <v>5.5</v>
      </c>
      <c r="H4" t="s">
        <v>216</v>
      </c>
      <c r="I4">
        <f>1/300*1.5</f>
        <v>5.0000000000000001E-3</v>
      </c>
    </row>
    <row r="5" spans="1:9" x14ac:dyDescent="0.45">
      <c r="E5" s="175" t="s">
        <v>159</v>
      </c>
      <c r="F5" s="104" t="s">
        <v>182</v>
      </c>
      <c r="G5">
        <v>4.8</v>
      </c>
      <c r="H5" t="s">
        <v>215</v>
      </c>
      <c r="I5">
        <f>1/1250*1.5</f>
        <v>1.2000000000000001E-3</v>
      </c>
    </row>
    <row r="6" spans="1:9" x14ac:dyDescent="0.45">
      <c r="E6" s="175" t="s">
        <v>160</v>
      </c>
      <c r="F6" s="104" t="s">
        <v>183</v>
      </c>
      <c r="G6">
        <v>4.5999999999999996</v>
      </c>
      <c r="H6" t="s">
        <v>217</v>
      </c>
      <c r="I6">
        <f>1/1400*1.5</f>
        <v>1.0714285714285715E-3</v>
      </c>
    </row>
    <row r="7" spans="1:9" x14ac:dyDescent="0.45">
      <c r="E7" s="175" t="s">
        <v>161</v>
      </c>
      <c r="F7" s="104" t="s">
        <v>184</v>
      </c>
      <c r="G7">
        <v>4.3</v>
      </c>
      <c r="H7" t="s">
        <v>218</v>
      </c>
      <c r="I7">
        <f>1/400*1.5</f>
        <v>3.7499999999999999E-3</v>
      </c>
    </row>
    <row r="8" spans="1:9" x14ac:dyDescent="0.45">
      <c r="E8" s="175" t="s">
        <v>162</v>
      </c>
      <c r="F8" s="104" t="s">
        <v>185</v>
      </c>
      <c r="G8">
        <v>4.2</v>
      </c>
    </row>
    <row r="9" spans="1:9" x14ac:dyDescent="0.45">
      <c r="E9" s="175" t="s">
        <v>163</v>
      </c>
      <c r="F9" s="104" t="s">
        <v>186</v>
      </c>
      <c r="G9">
        <v>3.9</v>
      </c>
    </row>
    <row r="10" spans="1:9" x14ac:dyDescent="0.45">
      <c r="F10" s="104" t="s">
        <v>187</v>
      </c>
      <c r="G10">
        <v>3.8</v>
      </c>
    </row>
    <row r="11" spans="1:9" x14ac:dyDescent="0.45">
      <c r="F11" s="104" t="s">
        <v>188</v>
      </c>
      <c r="G11">
        <v>3.7</v>
      </c>
    </row>
    <row r="12" spans="1:9" x14ac:dyDescent="0.45">
      <c r="F12" s="104" t="s">
        <v>189</v>
      </c>
      <c r="G12">
        <v>3.7</v>
      </c>
    </row>
    <row r="13" spans="1:9" x14ac:dyDescent="0.45">
      <c r="F13" s="104" t="s">
        <v>190</v>
      </c>
      <c r="G13">
        <v>3.6</v>
      </c>
    </row>
    <row r="14" spans="1:9" x14ac:dyDescent="0.45">
      <c r="F14" s="104" t="s">
        <v>191</v>
      </c>
      <c r="G14">
        <v>3.6</v>
      </c>
    </row>
    <row r="15" spans="1:9" x14ac:dyDescent="0.45">
      <c r="F15" s="104" t="s">
        <v>192</v>
      </c>
      <c r="G15">
        <v>3.6</v>
      </c>
    </row>
    <row r="16" spans="1:9" x14ac:dyDescent="0.45">
      <c r="F16" s="104" t="s">
        <v>193</v>
      </c>
      <c r="G16">
        <v>3.5</v>
      </c>
    </row>
    <row r="17" spans="6:7" x14ac:dyDescent="0.45">
      <c r="F17" s="104" t="s">
        <v>194</v>
      </c>
      <c r="G17">
        <v>3.5</v>
      </c>
    </row>
    <row r="18" spans="6:7" x14ac:dyDescent="0.45">
      <c r="F18" s="104" t="s">
        <v>195</v>
      </c>
      <c r="G18">
        <v>3.4</v>
      </c>
    </row>
    <row r="19" spans="6:7" x14ac:dyDescent="0.45">
      <c r="F19" s="104" t="s">
        <v>196</v>
      </c>
      <c r="G19">
        <v>3</v>
      </c>
    </row>
    <row r="20" spans="6:7" x14ac:dyDescent="0.45">
      <c r="F20" s="104" t="s">
        <v>197</v>
      </c>
      <c r="G20">
        <v>2.8</v>
      </c>
    </row>
    <row r="21" spans="6:7" x14ac:dyDescent="0.45">
      <c r="F21" s="104" t="s">
        <v>198</v>
      </c>
      <c r="G21">
        <v>2.4</v>
      </c>
    </row>
    <row r="22" spans="6:7" x14ac:dyDescent="0.45">
      <c r="F22" s="104" t="s">
        <v>199</v>
      </c>
      <c r="G22">
        <v>2.4</v>
      </c>
    </row>
    <row r="23" spans="6:7" x14ac:dyDescent="0.45">
      <c r="F23" s="104" t="s">
        <v>200</v>
      </c>
      <c r="G23">
        <v>1</v>
      </c>
    </row>
    <row r="24" spans="6:7" x14ac:dyDescent="0.45">
      <c r="F24" s="104" t="s">
        <v>201</v>
      </c>
      <c r="G24">
        <v>0.08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Architectural</vt:lpstr>
      <vt:lpstr>SHGC Calculator</vt:lpstr>
      <vt:lpstr>Operable Window Calculator</vt:lpstr>
      <vt:lpstr>Thermal Resistance Calculator</vt:lpstr>
      <vt:lpstr>Non Toxic Materials</vt:lpstr>
      <vt:lpstr>MRF Floor Area Calculator</vt:lpstr>
      <vt:lpstr>USA Calculator</vt:lpstr>
      <vt:lpstr>Sheet1</vt:lpstr>
      <vt:lpstr>Building_Elevations</vt:lpstr>
      <vt:lpstr>Complied</vt:lpstr>
      <vt:lpstr>Elevation</vt:lpstr>
      <vt:lpstr>Insulation</vt:lpstr>
      <vt:lpstr>Provided</vt:lpstr>
      <vt:lpstr>Required</vt:lpstr>
      <vt:lpstr>Use_Occupancy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melpunsalan</dc:creator>
  <cp:lastModifiedBy>Raymond Sih</cp:lastModifiedBy>
  <cp:lastPrinted>2017-03-23T13:26:31Z</cp:lastPrinted>
  <dcterms:created xsi:type="dcterms:W3CDTF">2015-08-27T05:41:34Z</dcterms:created>
  <dcterms:modified xsi:type="dcterms:W3CDTF">2017-04-27T07:55:12Z</dcterms:modified>
</cp:coreProperties>
</file>